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4.11\Infraestrutura\PM POUSO ALEGRE - SEC. OBRAS\2019-04-15 - PM PA - DRE PRIMAVERA\01 - PROJETO\03 - PROJETO EXECUTIVO\01 - DRENAGEM\R11 RUA FRANCISCA RICARDINA DE PAULA\03-ORÇAMENTO\"/>
    </mc:Choice>
  </mc:AlternateContent>
  <xr:revisionPtr revIDLastSave="0" documentId="13_ncr:1_{55F49D78-58C5-4563-BA6B-DEE973FBDDAB}" xr6:coauthVersionLast="36" xr6:coauthVersionMax="47" xr10:uidLastSave="{00000000-0000-0000-0000-000000000000}"/>
  <bookViews>
    <workbookView xWindow="0" yWindow="0" windowWidth="38400" windowHeight="12225" xr2:uid="{00000000-000D-0000-FFFF-FFFF00000000}"/>
  </bookViews>
  <sheets>
    <sheet name="MEMORIA DE CALCULO" sheetId="4" r:id="rId1"/>
    <sheet name="ORÇAMENTO FINAL" sheetId="2" r:id="rId2"/>
    <sheet name="COTAÇÕES" sheetId="3" r:id="rId3"/>
    <sheet name="CURVA ABC" sheetId="7" r:id="rId4"/>
    <sheet name="COMPOSIÇÃO" sheetId="8" r:id="rId5"/>
    <sheet name="CRONOGRAMA PARA 12 MESES" sheetId="5" r:id="rId6"/>
  </sheets>
  <definedNames>
    <definedName name="_xlnm.Print_Area" localSheetId="4">COMPOSIÇÃO!$A$1:$J$180</definedName>
    <definedName name="_xlnm.Print_Area" localSheetId="2">COTAÇÕES!$A$1:$H$9</definedName>
    <definedName name="_xlnm.Print_Area" localSheetId="5">'CRONOGRAMA PARA 12 MESES'!$A$1:$H$29</definedName>
    <definedName name="_xlnm.Print_Area" localSheetId="3">'CURVA ABC'!$A$1:$J$73</definedName>
    <definedName name="_xlnm.Print_Area" localSheetId="0">'MEMORIA DE CALCULO'!$A$10:$H$443</definedName>
    <definedName name="_xlnm.Print_Area" localSheetId="1">'ORÇAMENTO FINAL'!$A$1:$H$116</definedName>
    <definedName name="_xlnm.Print_Titles" localSheetId="4">COMPOSIÇÃO!$1:$7</definedName>
    <definedName name="_xlnm.Print_Titles" localSheetId="2">COTAÇÕES!$1:$5</definedName>
    <definedName name="_xlnm.Print_Titles" localSheetId="5">'CRONOGRAMA PARA 12 MESES'!$1:$7</definedName>
    <definedName name="_xlnm.Print_Titles" localSheetId="3">'CURVA ABC'!$1:$6</definedName>
    <definedName name="_xlnm.Print_Titles" localSheetId="0">'MEMORIA DE CALCULO'!$10:$15</definedName>
    <definedName name="_xlnm.Print_Titles" localSheetId="1">'ORÇAMENTO FINAL'!$1:$7</definedName>
  </definedNames>
  <calcPr calcId="191029"/>
</workbook>
</file>

<file path=xl/calcChain.xml><?xml version="1.0" encoding="utf-8"?>
<calcChain xmlns="http://schemas.openxmlformats.org/spreadsheetml/2006/main">
  <c r="H110" i="2" l="1"/>
  <c r="E261" i="4" l="1"/>
  <c r="C261" i="4"/>
  <c r="E242" i="4" l="1"/>
  <c r="C147" i="4"/>
  <c r="E229" i="4" l="1"/>
  <c r="C81" i="4"/>
  <c r="C82" i="4" s="1"/>
  <c r="C62" i="4"/>
  <c r="C64" i="4" s="1"/>
  <c r="C228" i="4" l="1"/>
  <c r="C208" i="4" s="1"/>
  <c r="C210" i="4" s="1"/>
  <c r="E220" i="4"/>
  <c r="C393" i="4"/>
  <c r="C395" i="4" s="1"/>
  <c r="C399" i="4" s="1"/>
  <c r="E393" i="4"/>
  <c r="C380" i="4"/>
  <c r="E380" i="4"/>
  <c r="E376" i="4"/>
  <c r="C376" i="4"/>
  <c r="E364" i="4"/>
  <c r="E358" i="4"/>
  <c r="C358" i="4"/>
  <c r="C360" i="4" s="1"/>
  <c r="E340" i="4"/>
  <c r="E327" i="4"/>
  <c r="C340" i="4"/>
  <c r="C343" i="4" s="1"/>
  <c r="C347" i="4" s="1"/>
  <c r="C349" i="4" s="1"/>
  <c r="E347" i="4"/>
  <c r="C327" i="4"/>
  <c r="C330" i="4" s="1"/>
  <c r="E321" i="4"/>
  <c r="E315" i="4"/>
  <c r="C315" i="4"/>
  <c r="C317" i="4" s="1"/>
  <c r="C321" i="4" s="1"/>
  <c r="C323" i="4" s="1"/>
  <c r="C418" i="4"/>
  <c r="C419" i="4" s="1"/>
  <c r="C214" i="4" l="1"/>
  <c r="C216" i="4" s="1"/>
  <c r="C220" i="4" s="1"/>
  <c r="C222" i="4" s="1"/>
  <c r="C229" i="4"/>
  <c r="E259" i="4" l="1"/>
  <c r="C259" i="4"/>
  <c r="C227" i="4"/>
  <c r="C230" i="4" s="1"/>
  <c r="E164" i="4"/>
  <c r="E152" i="4"/>
  <c r="C263" i="4" l="1"/>
  <c r="C232" i="4"/>
  <c r="C151" i="4"/>
  <c r="C154" i="4" s="1"/>
  <c r="E158" i="4"/>
  <c r="K144" i="4"/>
  <c r="L144" i="4" s="1"/>
  <c r="E128" i="4"/>
  <c r="C119" i="4"/>
  <c r="C121" i="4" s="1"/>
  <c r="C128" i="4" s="1"/>
  <c r="E110" i="4"/>
  <c r="E104" i="4"/>
  <c r="C98" i="4"/>
  <c r="C53" i="4"/>
  <c r="C27" i="4"/>
  <c r="C36" i="4" s="1"/>
  <c r="C242" i="4" l="1"/>
  <c r="K147" i="4"/>
  <c r="L147" i="4" s="1"/>
  <c r="K148" i="4"/>
  <c r="L148" i="4" s="1"/>
  <c r="K143" i="4"/>
  <c r="L143" i="4" s="1"/>
  <c r="C164" i="4" l="1"/>
  <c r="C158" i="4"/>
  <c r="C160" i="4" s="1"/>
  <c r="J115" i="4" l="1"/>
  <c r="K121" i="4" s="1"/>
  <c r="L121" i="4" s="1"/>
  <c r="K118" i="4" l="1"/>
  <c r="L118" i="4" s="1"/>
  <c r="K122" i="4"/>
  <c r="L122" i="4" s="1"/>
  <c r="K117" i="4"/>
  <c r="L117" i="4" s="1"/>
  <c r="E334" i="4" l="1"/>
  <c r="C334" i="4"/>
  <c r="C336" i="4" s="1"/>
  <c r="E405" i="4"/>
  <c r="E399" i="4"/>
  <c r="E386" i="4"/>
  <c r="E384" i="4"/>
  <c r="E370" i="4"/>
  <c r="N362" i="4"/>
  <c r="M369" i="4" s="1"/>
  <c r="C364" i="4" l="1"/>
  <c r="C366" i="4" s="1"/>
  <c r="C370" i="4" s="1"/>
  <c r="C372" i="4" s="1"/>
  <c r="C401" i="4"/>
  <c r="C405" i="4" s="1"/>
  <c r="C407" i="4" s="1"/>
  <c r="C386" i="4"/>
  <c r="C384" i="4"/>
  <c r="C389" i="4" l="1"/>
  <c r="E278" i="4" l="1"/>
  <c r="C278" i="4"/>
  <c r="C442" i="4" l="1"/>
  <c r="E286" i="4" l="1"/>
  <c r="C286" i="4"/>
  <c r="E125" i="4" l="1"/>
  <c r="C125" i="4"/>
  <c r="C127" i="4" s="1"/>
  <c r="C130" i="4" s="1"/>
  <c r="E95" i="4" l="1"/>
  <c r="C178" i="4" l="1"/>
  <c r="F179" i="8" l="1"/>
  <c r="D29" i="5"/>
  <c r="F180" i="8"/>
  <c r="D73" i="7"/>
  <c r="D28" i="5"/>
  <c r="H6" i="5"/>
  <c r="H5" i="5"/>
  <c r="G4" i="5"/>
  <c r="C4" i="5"/>
  <c r="H1" i="5"/>
  <c r="J6" i="8"/>
  <c r="J5" i="8"/>
  <c r="I4" i="8"/>
  <c r="D4" i="8"/>
  <c r="A1" i="8" s="1"/>
  <c r="J1" i="8"/>
  <c r="D72" i="7"/>
  <c r="C9" i="3"/>
  <c r="C8" i="3"/>
  <c r="D116" i="2"/>
  <c r="D115" i="2"/>
  <c r="H1" i="2"/>
  <c r="C443" i="4"/>
  <c r="J1" i="7"/>
  <c r="J6" i="7"/>
  <c r="J5" i="7"/>
  <c r="I4" i="7"/>
  <c r="C4" i="7"/>
  <c r="A1" i="7" s="1"/>
  <c r="H10" i="4"/>
  <c r="H1" i="3"/>
  <c r="C4" i="3"/>
  <c r="A1" i="3" s="1"/>
  <c r="G4" i="2"/>
  <c r="H6" i="2"/>
  <c r="H5" i="2"/>
  <c r="D4" i="2"/>
  <c r="A1" i="2" s="1"/>
  <c r="A7" i="5" l="1"/>
  <c r="A1" i="5"/>
  <c r="A7" i="8"/>
  <c r="A5" i="3"/>
  <c r="C13" i="4"/>
  <c r="A14" i="4" s="1"/>
  <c r="C3" i="4"/>
  <c r="H2" i="5" s="1"/>
  <c r="J2" i="7" l="1"/>
  <c r="J2" i="8"/>
  <c r="H2" i="2"/>
  <c r="H11" i="4"/>
  <c r="A10" i="4"/>
  <c r="A7" i="2"/>
  <c r="H2" i="3" l="1"/>
  <c r="C171" i="4" l="1"/>
  <c r="C172" i="4" s="1"/>
  <c r="C95" i="4" l="1"/>
  <c r="C97" i="4" s="1"/>
  <c r="C100" i="4" s="1"/>
  <c r="E267" i="4"/>
  <c r="C37" i="4" l="1"/>
  <c r="C22" i="4"/>
  <c r="C267" i="4" l="1"/>
  <c r="C269" i="4" s="1"/>
  <c r="E140" i="4" l="1"/>
  <c r="E134" i="4"/>
  <c r="C236" i="4" l="1"/>
  <c r="C238" i="4" s="1"/>
  <c r="E236" i="4"/>
  <c r="C423" i="4" l="1"/>
  <c r="C425" i="4" s="1"/>
  <c r="C429" i="4" s="1"/>
  <c r="C431" i="4" s="1"/>
  <c r="C140" i="4" l="1"/>
  <c r="C110" i="4" l="1"/>
  <c r="C134" i="4"/>
  <c r="C136" i="4" s="1"/>
  <c r="C104" i="4" l="1"/>
  <c r="C106" i="4" s="1"/>
</calcChain>
</file>

<file path=xl/sharedStrings.xml><?xml version="1.0" encoding="utf-8"?>
<sst xmlns="http://schemas.openxmlformats.org/spreadsheetml/2006/main" count="2550" uniqueCount="969">
  <si>
    <t>Total</t>
  </si>
  <si>
    <t>m²</t>
  </si>
  <si>
    <t>U</t>
  </si>
  <si>
    <t>m³</t>
  </si>
  <si>
    <t>Revisão:</t>
  </si>
  <si>
    <t>Projeto:</t>
  </si>
  <si>
    <t>RESPONSÁVEL TÉCNICO:</t>
  </si>
  <si>
    <t>PLACA DE OBRA</t>
  </si>
  <si>
    <t>Quantidade</t>
  </si>
  <si>
    <t>meses</t>
  </si>
  <si>
    <t>MOBILIZAÇÃO E DESMOBILIZAÇÃO DE CONTAINER</t>
  </si>
  <si>
    <t>CERQUITE EM TELA PLÁSTICA</t>
  </si>
  <si>
    <t>m</t>
  </si>
  <si>
    <t>Quantidade de lados</t>
  </si>
  <si>
    <t>CARGA</t>
  </si>
  <si>
    <t>TRANSPORTE</t>
  </si>
  <si>
    <t>Volume de carga</t>
  </si>
  <si>
    <t>Km</t>
  </si>
  <si>
    <t>ESPALHAMENTO DO MATERIAL</t>
  </si>
  <si>
    <t>Largura</t>
  </si>
  <si>
    <t>ADMINISTRAÇÃO DE OBRA</t>
  </si>
  <si>
    <t>%</t>
  </si>
  <si>
    <t>dias</t>
  </si>
  <si>
    <t>BOMBA SUBMERSÍVEL</t>
  </si>
  <si>
    <t>LOCAÇÃO DO GERADOR</t>
  </si>
  <si>
    <t>LIMPEZA PERMANENTE DA OBRA</t>
  </si>
  <si>
    <t>Dias</t>
  </si>
  <si>
    <t>Meses</t>
  </si>
  <si>
    <t>m³/dia</t>
  </si>
  <si>
    <t>SINALIZAÇÃO TEMPORÁRIA DA OBRA</t>
  </si>
  <si>
    <t>Empolamento</t>
  </si>
  <si>
    <t>REGULARIZAÇÃO DO SUB-LEITO</t>
  </si>
  <si>
    <t>EXECUÇÃO DE BASE OU SUB-BASE COM BICA CORRIDA</t>
  </si>
  <si>
    <t>IMPRIMAÇÃO</t>
  </si>
  <si>
    <t>PINTURA DE LIGAÇÃO</t>
  </si>
  <si>
    <t>T/m²</t>
  </si>
  <si>
    <t>PAVIMENTO EM CBUQ</t>
  </si>
  <si>
    <t>LIMPEZA DA OBRA</t>
  </si>
  <si>
    <t>CONE DE SINALIZAÇÃO</t>
  </si>
  <si>
    <t>TOTAL</t>
  </si>
  <si>
    <t>Cliente:</t>
  </si>
  <si>
    <t>Data:</t>
  </si>
  <si>
    <t>SERVIÇOS PRELIMINARES</t>
  </si>
  <si>
    <t>Horas</t>
  </si>
  <si>
    <t>VIGIA NOTURNO</t>
  </si>
  <si>
    <t>u</t>
  </si>
  <si>
    <t>PROJETO DE DMT</t>
  </si>
  <si>
    <t>PROJETO DE DRENAGEM</t>
  </si>
  <si>
    <t>h</t>
  </si>
  <si>
    <t>PLANILHA DE CÁLCULO</t>
  </si>
  <si>
    <t>BOTA-FORA</t>
  </si>
  <si>
    <t>PREPARO DO FUNDO DA VALA</t>
  </si>
  <si>
    <t>VOLUME DE CORTE ATÉ 1,50M</t>
  </si>
  <si>
    <t>km</t>
  </si>
  <si>
    <t xml:space="preserve">  </t>
  </si>
  <si>
    <t>PROJETO DE D.M.T.</t>
  </si>
  <si>
    <t>CARGA, MANOBRA E DESCARGA</t>
  </si>
  <si>
    <t>LASTRO DE CONCRETO MAGRO</t>
  </si>
  <si>
    <t>POÇO DE VISITA</t>
  </si>
  <si>
    <r>
      <t>POÇO DE VISITA TIPO</t>
    </r>
    <r>
      <rPr>
        <b/>
        <sz val="18"/>
        <rFont val="Arial"/>
        <family val="2"/>
      </rPr>
      <t xml:space="preserve"> </t>
    </r>
    <r>
      <rPr>
        <b/>
        <sz val="18"/>
        <rFont val="Times New Roman"/>
        <family val="1"/>
      </rPr>
      <t xml:space="preserve">α </t>
    </r>
    <r>
      <rPr>
        <b/>
        <sz val="12"/>
        <rFont val="Times New Roman"/>
        <family val="1"/>
      </rPr>
      <t>(Ø 600 ÁTE 1000)</t>
    </r>
  </si>
  <si>
    <t>R00</t>
  </si>
  <si>
    <t>LOCAÇÕES</t>
  </si>
  <si>
    <t>h/mês</t>
  </si>
  <si>
    <t>TUBO DE CONCRETO ARMADO PA-2 DN 600MM</t>
  </si>
  <si>
    <t>ASSENTAMENTO DE TUBO DE CONCRETO ARMADO PA-2 DN 600MM</t>
  </si>
  <si>
    <t>Volume de bica corrida</t>
  </si>
  <si>
    <t>ESGOTAMENTO E ESCORAMENTO</t>
  </si>
  <si>
    <t>VOLUME DE CORTE DE 1,50M A 3,00M</t>
  </si>
  <si>
    <t>ESCORAMENTO DE VALA DESCONTINUO</t>
  </si>
  <si>
    <t>SERVIÇOS PRELIMINARES PARA LOCAÇÃO PELO MÉTODO DA CRUZETA</t>
  </si>
  <si>
    <t>EXECUÇÃO DA LOCAÇÃO PELO MÉTODO DA CRUZETA</t>
  </si>
  <si>
    <t>SOMATÓRIA DAS ESCAVAÇÕES</t>
  </si>
  <si>
    <t>SOMATÓRIA DOS REATERROS</t>
  </si>
  <si>
    <t>TABELA DO PROJETO DE PAVIMENTAÇÃO</t>
  </si>
  <si>
    <t>TUBOS DE CONCRETO ARMADO</t>
  </si>
  <si>
    <t>PROJETO DE DEMOLIÇÃO</t>
  </si>
  <si>
    <t>m³ x km</t>
  </si>
  <si>
    <t>PLACAS DE ADVRTÊNCIA E REGULAMENTAÇÃO</t>
  </si>
  <si>
    <t>Distância</t>
  </si>
  <si>
    <t>1.1</t>
  </si>
  <si>
    <t>2.1</t>
  </si>
  <si>
    <t>3.1</t>
  </si>
  <si>
    <t>5.1</t>
  </si>
  <si>
    <t>5.4</t>
  </si>
  <si>
    <t>6.1</t>
  </si>
  <si>
    <t>6.2</t>
  </si>
  <si>
    <t>6.2.1</t>
  </si>
  <si>
    <t>6.2.2</t>
  </si>
  <si>
    <t>LASTRO DE BRITA</t>
  </si>
  <si>
    <t>Km x T</t>
  </si>
  <si>
    <t>Km x m³</t>
  </si>
  <si>
    <t>LOCAÇÃO DE CONTAINER PARA DEPÓSITO</t>
  </si>
  <si>
    <t>BANHEIROS QUÍMICOS PARA FRENTE DE OBRA</t>
  </si>
  <si>
    <t>M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</si>
  <si>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</si>
  <si>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</si>
  <si>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</si>
  <si>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</si>
  <si>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</si>
  <si>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</si>
  <si>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</si>
  <si>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MG- 187.842/D</t>
  </si>
  <si>
    <t>Volume de corte</t>
  </si>
  <si>
    <t>Volume de reaterro</t>
  </si>
  <si>
    <t xml:space="preserve">MOVIMENTAÇÃO DE TERRA PARA DRENAGEM </t>
  </si>
  <si>
    <t>Volume total de escavação</t>
  </si>
  <si>
    <t>Volume total de reaterro</t>
  </si>
  <si>
    <t>Sub total ( volume para bota-fora)</t>
  </si>
  <si>
    <t>Distânica</t>
  </si>
  <si>
    <t>Quantidade de meses</t>
  </si>
  <si>
    <t xml:space="preserve">Quantidade horas </t>
  </si>
  <si>
    <t>Quantidade de dias</t>
  </si>
  <si>
    <t>dia/mês</t>
  </si>
  <si>
    <t>Espessura</t>
  </si>
  <si>
    <t>Volume de CBUQ</t>
  </si>
  <si>
    <t>Área de imprimaçção</t>
  </si>
  <si>
    <t>Coeficiente</t>
  </si>
  <si>
    <t>Área de pintura de ligação</t>
  </si>
  <si>
    <t>Área</t>
  </si>
  <si>
    <t>Altura</t>
  </si>
  <si>
    <t>Total de carga</t>
  </si>
  <si>
    <t>Carga</t>
  </si>
  <si>
    <t>Quantidade Total</t>
  </si>
  <si>
    <t>Área total das  Placas</t>
  </si>
  <si>
    <t>POSTES</t>
  </si>
  <si>
    <t>Volume total de carga</t>
  </si>
  <si>
    <t>Voolume  Total de Carga</t>
  </si>
  <si>
    <t>Tempo</t>
  </si>
  <si>
    <t>Poço de visita</t>
  </si>
  <si>
    <t>Extensão total de tubo</t>
  </si>
  <si>
    <t>Comprimento de tubo</t>
  </si>
  <si>
    <t>Volume de lastro de concreto</t>
  </si>
  <si>
    <t>Volume de lastro de brita</t>
  </si>
  <si>
    <t>Comprimento de rede</t>
  </si>
  <si>
    <t>5.2</t>
  </si>
  <si>
    <t>5.3</t>
  </si>
  <si>
    <t>6.1.1</t>
  </si>
  <si>
    <t>Volume de material</t>
  </si>
  <si>
    <t>REMOÇÃO DA CAMADA GRANULAR</t>
  </si>
  <si>
    <t>Engenheiro responsável</t>
  </si>
  <si>
    <t>Eng.ª Civil Flávia Cristina Barbosa</t>
  </si>
  <si>
    <t>REGULARIZAÇÃO DA SUPERFÍCIE</t>
  </si>
  <si>
    <t>VOLUME DE REATERRO-LARGURA DA VALA ATÉ 1,50 -  PROFUNDIDADE DE 1,50 M ATÉ 3,00 M</t>
  </si>
  <si>
    <t>Item</t>
  </si>
  <si>
    <t>Código</t>
  </si>
  <si>
    <t>Banco</t>
  </si>
  <si>
    <t>Descrição</t>
  </si>
  <si>
    <t>Und</t>
  </si>
  <si>
    <t>Quant.</t>
  </si>
  <si>
    <t>Valor Unit</t>
  </si>
  <si>
    <t>Peso (%)</t>
  </si>
  <si>
    <t xml:space="preserve"> 1 </t>
  </si>
  <si>
    <t xml:space="preserve"> 1.1 </t>
  </si>
  <si>
    <t xml:space="preserve"> 88326 </t>
  </si>
  <si>
    <t>SINAPI</t>
  </si>
  <si>
    <t>VIGIA NOTURNO COM ENCARGOS COMPLEMENTARES</t>
  </si>
  <si>
    <t>H</t>
  </si>
  <si>
    <t xml:space="preserve"> 2 </t>
  </si>
  <si>
    <t xml:space="preserve"> 2.1 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</si>
  <si>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</si>
  <si>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</si>
  <si>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</si>
  <si>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>MÊS</t>
  </si>
  <si>
    <t xml:space="preserve"> 2.2 </t>
  </si>
  <si>
    <t xml:space="preserve"> 2.3 </t>
  </si>
  <si>
    <t xml:space="preserve"> 2.4 </t>
  </si>
  <si>
    <t xml:space="preserve"> IIO-CON-005 </t>
  </si>
  <si>
    <t>MOBILIZAÇÃO E DESMOBILIZAÇÃO DE CONTAINER, INCLUSIVE INSTALAÇÃO E TRANSPORTE COM CAMINHÃO GUINDAUTO (MUNCK)</t>
  </si>
  <si>
    <t>UN</t>
  </si>
  <si>
    <t xml:space="preserve"> IIO-SAN-005 </t>
  </si>
  <si>
    <t>BANHEIRO QUÍMICO 110 X 120 X 230 CM COM MANUTENÇÃO</t>
  </si>
  <si>
    <t xml:space="preserve"> 100324 </t>
  </si>
  <si>
    <t>LASTRO COM MATERIAL GRANULAR (PEDRA BRITADA N.1 E PEDRA BRITADA N.2), APLICADO EM PISOS OU LAJES SOBRE SOLO, ESPESSURA DE *10 CM*. AF_07/2019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</si>
  <si>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</si>
  <si>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</si>
  <si>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</si>
  <si>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</si>
  <si>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</si>
  <si>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3 </t>
  </si>
  <si>
    <t xml:space="preserve"> 3.1 </t>
  </si>
  <si>
    <t xml:space="preserve"> IIO-PLA-015 </t>
  </si>
  <si>
    <t>FORNECIMENTO E COLOCAÇÃO DE PLACAS DE OBRAS EM CHAPA GALVANIZADA (4,00 X 2,00 M ) SÃO CONFECCIONADAS EM CHAPA GALVANIZADA 26. AS CHAPAS SERÃO AFIXADAS COM REBITES 410 E PARAFUSOS 3/8, EM UMA ESTRUTURA METÁLICA COM VIGA U 2" ENRIJECIDA E METALON 20MMX20MM,334</t>
  </si>
  <si>
    <t>Próprio</t>
  </si>
  <si>
    <t xml:space="preserve"> 4 </t>
  </si>
  <si>
    <t xml:space="preserve"> 4.1 </t>
  </si>
  <si>
    <t xml:space="preserve"> 4.2 </t>
  </si>
  <si>
    <t xml:space="preserve"> DAC-35-02 </t>
  </si>
  <si>
    <t xml:space="preserve"> DAC-35-03 </t>
  </si>
  <si>
    <t xml:space="preserve"> 5 </t>
  </si>
  <si>
    <t xml:space="preserve"> 5.1 </t>
  </si>
  <si>
    <t xml:space="preserve"> SIN-02 </t>
  </si>
  <si>
    <t>CERQUITE INCLUINDO TELA PLÁSTICA LARANJA, VERGALHÃO, PONTEIRA E INSTALAÇÃO</t>
  </si>
  <si>
    <t xml:space="preserve"> 5.2 </t>
  </si>
  <si>
    <t xml:space="preserve"> 5.3 </t>
  </si>
  <si>
    <t xml:space="preserve"> DAC-51-032 </t>
  </si>
  <si>
    <t>M²</t>
  </si>
  <si>
    <t xml:space="preserve"> 5.4 </t>
  </si>
  <si>
    <t xml:space="preserve"> 5219546 </t>
  </si>
  <si>
    <t>SICRO3</t>
  </si>
  <si>
    <t>Suporte metálico móvel para placa de sinalização - confecção</t>
  </si>
  <si>
    <t>un</t>
  </si>
  <si>
    <t xml:space="preserve"> 5.5 </t>
  </si>
  <si>
    <t xml:space="preserve"> 6 </t>
  </si>
  <si>
    <t xml:space="preserve"> 6.1 </t>
  </si>
  <si>
    <t xml:space="preserve"> 6.1.1 </t>
  </si>
  <si>
    <t xml:space="preserve"> 6.1.2 </t>
  </si>
  <si>
    <t xml:space="preserve"> 4915669 </t>
  </si>
  <si>
    <t>Remoção mecanizada de camada granular do pavimento</t>
  </si>
  <si>
    <t xml:space="preserve"> 6.1.3 </t>
  </si>
  <si>
    <t xml:space="preserve"> DEM-SAR-005 </t>
  </si>
  <si>
    <t>DEMOLIÇÃO DE SARJETA OU SARJETÃO DE CONCRETO</t>
  </si>
  <si>
    <t xml:space="preserve"> 6.1.4 </t>
  </si>
  <si>
    <t xml:space="preserve"> 100574 </t>
  </si>
  <si>
    <t>ESPALHAMENTO DE MATERIAL COM TRATOR DE ESTEIRAS. AF_11/2019</t>
  </si>
  <si>
    <t xml:space="preserve"> 6.2 </t>
  </si>
  <si>
    <t xml:space="preserve"> 6.2.1 </t>
  </si>
  <si>
    <t xml:space="preserve"> 6.2.2 </t>
  </si>
  <si>
    <t xml:space="preserve"> 6.2.3 </t>
  </si>
  <si>
    <t xml:space="preserve"> 6.2.4 </t>
  </si>
  <si>
    <t xml:space="preserve"> 6.2.5 </t>
  </si>
  <si>
    <t xml:space="preserve"> 6.3 </t>
  </si>
  <si>
    <t xml:space="preserve"> 6.3.1 </t>
  </si>
  <si>
    <t xml:space="preserve"> 6.3.2 </t>
  </si>
  <si>
    <t xml:space="preserve"> 7 </t>
  </si>
  <si>
    <t xml:space="preserve"> 7.1 </t>
  </si>
  <si>
    <t xml:space="preserve"> 7.2 </t>
  </si>
  <si>
    <t xml:space="preserve"> 7.3 </t>
  </si>
  <si>
    <t xml:space="preserve"> 8 </t>
  </si>
  <si>
    <t xml:space="preserve"> 8.1 </t>
  </si>
  <si>
    <t xml:space="preserve"> 8.1.1 </t>
  </si>
  <si>
    <t xml:space="preserve"> 00004084 </t>
  </si>
  <si>
    <t>LOCACAO DE BOMBA SUBMERSIVEL PARA DRENAGEM E ESGOTAMENTO, MOTOR ELETRICO TRIFASICO, POTENCIA DE 1 CV, DIAMETRO DE RECALQUE DE 2". FAIXA DE OPERACAO: Q=25 M3/H (+ OU - 1 M3/H) E AMT=2 M; Q=12 M3/H (+ OU - 2 M3/H) E AMT = 12 M (+ OU - 2 M)</t>
  </si>
  <si>
    <t xml:space="preserve"> 8.1.2 </t>
  </si>
  <si>
    <t>LOCAÇÃO DE GERADOR INCLUSO COMBUSTÍVEL</t>
  </si>
  <si>
    <t>DIA</t>
  </si>
  <si>
    <t xml:space="preserve"> 8.2 </t>
  </si>
  <si>
    <t xml:space="preserve"> 8.2.1 </t>
  </si>
  <si>
    <t xml:space="preserve"> TER-ECR-010 </t>
  </si>
  <si>
    <t>ESCORAMENTO DE VALA TIPO DESCONTÍNUO EMPREGANDO PRANCHAS E LONGARINAS DE PEROBA</t>
  </si>
  <si>
    <t xml:space="preserve"> 9 </t>
  </si>
  <si>
    <t xml:space="preserve"> 9.1 </t>
  </si>
  <si>
    <t xml:space="preserve"> 9.2 </t>
  </si>
  <si>
    <t xml:space="preserve"> 00007762 </t>
  </si>
  <si>
    <t>TUBO DE CONCRETO ARMADO PARA AGUAS PLUVIAIS, CLASSE PA-2, COM ENCAIXE PONTA E BOLSA, DIAMETRO NOMINAL DE 600 MM</t>
  </si>
  <si>
    <t xml:space="preserve"> 92824 </t>
  </si>
  <si>
    <t>ASSENTAMENTO DE TUBO DE CONCRETO PARA REDES COLETORAS DE ÁGUAS PLUVIAIS, DIÂMETRO DE 600 MM, JUNTA RÍGIDA, INSTALADO EM LOCAL COM ALTO NÍVEL DE INTERFERÊNCIAS (NÃO INCLUI FORNECIMENTO). AF_12/2015</t>
  </si>
  <si>
    <t>POÇO DE VISITA α (Ø 600 ÁTE 1000), INCLUINDO CHAMINÉ, CIMBRAMENTO E LASTRO DE BRITA</t>
  </si>
  <si>
    <t xml:space="preserve"> ARM-AÇO-020 </t>
  </si>
  <si>
    <t>CORTE, DOBRA E MONTAGEM DE AÇO CA-50/60</t>
  </si>
  <si>
    <t>KG</t>
  </si>
  <si>
    <t>PAVIMENTAÇÃO</t>
  </si>
  <si>
    <t xml:space="preserve"> 100576 </t>
  </si>
  <si>
    <t>REGULARIZAÇÃO E COMPACTAÇÃO DE SUBLEITO DE SOLO  PREDOMINANTEMENTE ARGILOSO. AF_11/2019</t>
  </si>
  <si>
    <t xml:space="preserve"> 96401 </t>
  </si>
  <si>
    <t>EXECUÇÃO DE IMPRIMAÇÃO COM ASFALTO DILUÍDO CM-30. AF_11/2019</t>
  </si>
  <si>
    <t xml:space="preserve"> 5914622 </t>
  </si>
  <si>
    <t>Transporte de material betuminoso com caminhão tanque distribuidor - rodovia pavimentada</t>
  </si>
  <si>
    <t>tkm</t>
  </si>
  <si>
    <t>LIMPEZA DO TERRENO</t>
  </si>
  <si>
    <t xml:space="preserve"> LIM-01 </t>
  </si>
  <si>
    <t>LIMPEZA PERMANENTE DA OBRA - 1 SERVENTE x 8 HORAS DIÁRIAS</t>
  </si>
  <si>
    <t>Total sem BDI</t>
  </si>
  <si>
    <t>Total Geral</t>
  </si>
  <si>
    <t>Total Por Etapa</t>
  </si>
  <si>
    <t>120 DIAS</t>
  </si>
  <si>
    <t/>
  </si>
  <si>
    <t>Porcentagem</t>
  </si>
  <si>
    <t>Custo</t>
  </si>
  <si>
    <t>Porcentagem Acumulado</t>
  </si>
  <si>
    <t xml:space="preserve"> 100,0%</t>
  </si>
  <si>
    <t>Custo Acumulado</t>
  </si>
  <si>
    <t>Tipo</t>
  </si>
  <si>
    <t>Composição</t>
  </si>
  <si>
    <t>ASTU - ASSENTAMENTO DE TUBOS E PECAS</t>
  </si>
  <si>
    <t>Composição Auxiliar</t>
  </si>
  <si>
    <t>SEDI - SERVIÇOS DIVERSOS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</si>
  <si>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</si>
  <si>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</si>
  <si>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</si>
  <si>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</si>
  <si>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</si>
  <si>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</si>
  <si>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</si>
  <si>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SERT - SERVIÇOS TÉCNICOS</t>
  </si>
  <si>
    <t xml:space="preserve"> 90781 </t>
  </si>
  <si>
    <t>TOPOGRAFO COM ENCARGOS COMPLEMENTARES</t>
  </si>
  <si>
    <t xml:space="preserve"> 88262 </t>
  </si>
  <si>
    <t>CARPINTEIRO DE FORMAS COM ENCARGOS COMPLEMENTARES</t>
  </si>
  <si>
    <t xml:space="preserve"> 00020206 </t>
  </si>
  <si>
    <t>SARRAFO APARELHADO *2 X 10* CM, EM MACARANDUBA, ANGELIM OU EQUIVALENTE DA REGIAO</t>
  </si>
  <si>
    <t xml:space="preserve"> 00004491 </t>
  </si>
  <si>
    <t>PONTALETE *7,5 X 7,5* CM EM PINUS, MISTA OU EQUIVALENTE DA REGIAO - BRUTA</t>
  </si>
  <si>
    <t xml:space="preserve"> 00005073 </t>
  </si>
  <si>
    <t>PREGO DE ACO POLIDO COM CABECA 17 X 24 (2 1/4 X 11)</t>
  </si>
  <si>
    <t xml:space="preserve"> 88309 </t>
  </si>
  <si>
    <t>PEDREIRO COM ENCARGOS COMPLEMENTARES</t>
  </si>
  <si>
    <t xml:space="preserve"> 88316 </t>
  </si>
  <si>
    <t>SERVENTE COM ENCARGOS COMPLEMENTARES</t>
  </si>
  <si>
    <t xml:space="preserve"> 00037524 </t>
  </si>
  <si>
    <t>TELA PLASTICA LARANJA, TIPO TAPUME PARA SINALIZACAO, MALHA RETANGULAR, ROLO 1.20 X 50 M (L X C)</t>
  </si>
  <si>
    <t xml:space="preserve"> 00000034 </t>
  </si>
  <si>
    <t>ACO CA-50, 10,0 MM, VERGALHAO</t>
  </si>
  <si>
    <t xml:space="preserve"> 00039015 </t>
  </si>
  <si>
    <t>PROTETOR/PONTEIRA PLASTICA PARA PONTA DE VERGALHAO DE ATE 1", TIPO PROTETOR DE ESPERA</t>
  </si>
  <si>
    <t>FOMA - FORNECIMENTO DE MATERIAIS E EQUIPAMENTOS</t>
  </si>
  <si>
    <t xml:space="preserve"> 5213416 </t>
  </si>
  <si>
    <t>Confecção de placa em aço nº 16 galvanizado, com película tipo I + I</t>
  </si>
  <si>
    <t xml:space="preserve"> 5914655 </t>
  </si>
  <si>
    <t>Carga, manobra e descarga de materiais diversos em caminhão carroceria de 15 t - carga e descarga manuais</t>
  </si>
  <si>
    <t>t</t>
  </si>
  <si>
    <t xml:space="preserve"> M0789 </t>
  </si>
  <si>
    <t>Conjunto para fixação de placas em aço galvanizado composto por barra chata, abraçadeira, parafusos, porcas</t>
  </si>
  <si>
    <t>kg</t>
  </si>
  <si>
    <t>PAVI - PAVIMENTAÇÃO</t>
  </si>
  <si>
    <t>CHOR - CUSTOS HORÁRIOS DE MÁQUINAS E EQUIPAMENTOS</t>
  </si>
  <si>
    <t>CHI</t>
  </si>
  <si>
    <t>CHP</t>
  </si>
  <si>
    <t xml:space="preserve"> 5934 </t>
  </si>
  <si>
    <t>MOTONIVELADORA POTÊNCIA BÁSICA LÍQUIDA (PRIMEIRA MARCHA) 125 HP, PESO BRUTO 13032 KG, LARGURA DA LÂMINA DE 3,7 M - CHI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</si>
  <si>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</si>
  <si>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</si>
  <si>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MAO-OFC-075 </t>
  </si>
  <si>
    <t>HORA</t>
  </si>
  <si>
    <t xml:space="preserve"> MAO-AJD-040 </t>
  </si>
  <si>
    <t>Equipamento</t>
  </si>
  <si>
    <t>L</t>
  </si>
  <si>
    <t>FUES - FUNDAÇÕES E ESTRUTURAS</t>
  </si>
  <si>
    <t>DROP - DRENAGEM/OBRAS DE CONTENÇÃO / POÇOS DE VISITA E CAIXAS</t>
  </si>
  <si>
    <t xml:space="preserve"> 94965 </t>
  </si>
  <si>
    <t>CONCRETO FCK = 25MPA, TRAÇO 1:2,3:2,7 (EM MASSA SECA DE CIMENTO/ AREIA MÉDIA/ BRITA 1) - PREPARO MECÂNICO COM BETONEIRA 400 L. AF_05/2021</t>
  </si>
  <si>
    <t xml:space="preserve"> 92264 </t>
  </si>
  <si>
    <t>FABRICAÇÃO DE FÔRMA PARA PILARES E ESTRUTURAS SIMILARES, EM CHAPA DE MADEIRA COMPENSADA PLASTIFICADA, E = 18 MM. AF_09/2020</t>
  </si>
  <si>
    <t xml:space="preserve"> 94962 </t>
  </si>
  <si>
    <t>CONCRETO MAGRO PARA LASTRO, TRAÇO 1:4,5:4,5 (EM MASSA SECA DE CIMENTO/ AREIA MÉDIA/ BRITA 1) - PREPARO MECÂNICO COM BETONEIRA 400 L. AF_05/2021</t>
  </si>
  <si>
    <t xml:space="preserve"> 94964 </t>
  </si>
  <si>
    <t>CONCRETO FCK = 20MPA, TRAÇO 1:2,7:3 (EM MASSA SECA DE CIMENTO/ AREIA MÉDIA/ BRITA 1) - PREPARO MECÂNICO COM BETONEIRA 400 L. AF_05/2021</t>
  </si>
  <si>
    <t xml:space="preserve"> DAC-35-01 </t>
  </si>
  <si>
    <t xml:space="preserve"> DRE-TAM-005 </t>
  </si>
  <si>
    <t>TAMPÃO CIRCULAR EM FERRO FUNDIDO PARA POÇO DE VISITA, ARTICULADO COM DIÂMETRO DE 60CM, CLASSE 400, INCLUSIVE ASSENTAMENTO, EXCLUSIVE POÇO DE VISITA</t>
  </si>
  <si>
    <t>DRE</t>
  </si>
  <si>
    <t xml:space="preserve"> 92792 </t>
  </si>
  <si>
    <t>CORTE E DOBRA DE AÇO CA-50, DIÂMETRO DE 6,3 MM, UTILIZADO EM ESTRUTURAS DIVERSAS, EXCETO LAJES. AF_12/2015</t>
  </si>
  <si>
    <t>MOVT - MOVIMENTO DE TERRA</t>
  </si>
  <si>
    <t>TRAN - TRANSPORTES, CARGAS E DESCARGAS</t>
  </si>
  <si>
    <t xml:space="preserve"> 5684 </t>
  </si>
  <si>
    <t>ROLO COMPACTADOR VIBRATÓRIO DE UM CILINDRO AÇO LISO, POTÊNCIA 80 HP, PESO OPERACIONAL MÁXIMO 8,1 T, IMPACTO DINÂMICO 16,15 / 9,5 T, LARGURA DE TRABALHO 1,68 M - CHP DIURNO. AF_06/2014</t>
  </si>
  <si>
    <t xml:space="preserve"> 5685 </t>
  </si>
  <si>
    <t>ROLO COMPACTADOR VIBRATÓRIO DE UM CILINDRO AÇO LISO, POTÊNCIA 80 HP, PESO OPERACIONAL MÁXIMO 8,1 T, IMPACTO DINÂMICO 16,15 / 9,5 T, LARGURA DE TRABALHO 1,68 M - CHI DIURNO. AF_06/2014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</si>
  <si>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</si>
  <si>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</si>
  <si>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</si>
  <si>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</si>
  <si>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</si>
  <si>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</si>
  <si>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</si>
  <si>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</si>
  <si>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TER-ESC-035 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</si>
  <si>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</si>
  <si>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</si>
  <si>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</si>
  <si>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</si>
  <si>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</si>
  <si>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</si>
  <si>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>Peso Acumulado (%)</t>
  </si>
  <si>
    <t xml:space="preserve"> 1,0</t>
  </si>
  <si>
    <t xml:space="preserve"> 60,0</t>
  </si>
  <si>
    <t xml:space="preserve"> 0,13</t>
  </si>
  <si>
    <t xml:space="preserve"> 0,11</t>
  </si>
  <si>
    <t xml:space="preserve"> 0,08</t>
  </si>
  <si>
    <t xml:space="preserve"> 0,07</t>
  </si>
  <si>
    <t xml:space="preserve"> 0,03</t>
  </si>
  <si>
    <t xml:space="preserve"> 8,0</t>
  </si>
  <si>
    <t xml:space="preserve"> 99,93</t>
  </si>
  <si>
    <t xml:space="preserve"> 400,0</t>
  </si>
  <si>
    <t xml:space="preserve"> 0,00</t>
  </si>
  <si>
    <t xml:space="preserve"> 100,00</t>
  </si>
  <si>
    <t>ESCORAMENTO DE VALA PONTALETEAMENTO</t>
  </si>
  <si>
    <t>TUBO DE CONCRETO ARMADO PA-2 DN 500MM</t>
  </si>
  <si>
    <t>ASSENTAMENTO DE TUBO DE CONCRETO ARMADO PA-2 DN 500MM</t>
  </si>
  <si>
    <t>VOLUME DE REATERRO-LARGURA DA VALA 0,80m ATÉ 1,50 - PROFUNDIDADE ATÉ 1,50M</t>
  </si>
  <si>
    <t>Projeto de DMT - Britasul</t>
  </si>
  <si>
    <t>Projeto de DMT - Bota fora de solo</t>
  </si>
  <si>
    <t>BOCA DE LOBO</t>
  </si>
  <si>
    <t>BOCA DE LOBO SIMPLES</t>
  </si>
  <si>
    <t>Quantidade de boca de lobo</t>
  </si>
  <si>
    <t>BOCA DE LOBO DUPLA COMBINADA</t>
  </si>
  <si>
    <t xml:space="preserve"> 00007752 </t>
  </si>
  <si>
    <t>TUBO DE CONCRETO ARMADO PARA AGUAS PLUVIAIS, CLASSE PA-2, COM ENCAIXE PONTA E BOLSA, DIAMETRO NOMINAL DE 500 MM</t>
  </si>
  <si>
    <t xml:space="preserve"> 26,0</t>
  </si>
  <si>
    <t xml:space="preserve"> 101570 </t>
  </si>
  <si>
    <t>ESCORAMENTO DE VALA, TIPO PONTALETEAMENTO, COM PROFUNDIDADE DE 0 A 1,5 M, LARGURA MENOR QUE 1,5 M. AF_08/2020</t>
  </si>
  <si>
    <t>ESCO - ESCORAMENTO</t>
  </si>
  <si>
    <t xml:space="preserve"> DAC-103-001 </t>
  </si>
  <si>
    <t xml:space="preserve"> 92822 </t>
  </si>
  <si>
    <t>ASSENTAMENTO DE TUBO DE CONCRETO PARA REDES COLETORAS DE ÁGUAS PLUVIAIS, DIÂMETRO DE 500 MM, JUNTA RÍGIDA, INSTALADO EM LOCAL COM ALTO NÍVEL DE INTERFERÊNCIAS (NÃO INCLUI FORNECIMENTO). AF_12/2015</t>
  </si>
  <si>
    <t xml:space="preserve"> ALV-TIJ-010 </t>
  </si>
  <si>
    <t>ALVENARIA DE VEDAÇÃO COM TIJOLO MACIÇO REQUEIMADO, ESP. 20CM, PARA REVESTIMENTO, INCLUSIVE ARGAMASSA PARA ASSENTAMENTO</t>
  </si>
  <si>
    <t xml:space="preserve"> FUN-FOR-005 </t>
  </si>
  <si>
    <t>FORMA E DESFORMA DE TÁBUA E SARRAFO, REAPROVEITAMENTO (3X) (FUNDAÇÃO)</t>
  </si>
  <si>
    <t xml:space="preserve"> TRA-CAM-005 </t>
  </si>
  <si>
    <t>TRANSPORTE DE MATERIAL DE QUALQUER NATUREZA EM CAMINHÃO DMT &lt;= 1 KM (DENTRO DO PERÍMETRO URBANO)</t>
  </si>
  <si>
    <t xml:space="preserve"> MATED- 12826 </t>
  </si>
  <si>
    <t>CONJUNTO QUADRO E GRELHA DE FERRO FUNDIDO P= 199KG PARA BOCA DE LOBO</t>
  </si>
  <si>
    <t xml:space="preserve"> ED-48302 </t>
  </si>
  <si>
    <t>ARGAMASSA, TRAÇO 1:3 ( CIMENTO E AREIA), PREPARO MECÂNICO</t>
  </si>
  <si>
    <t>Serviços</t>
  </si>
  <si>
    <t xml:space="preserve"> ED-48317 </t>
  </si>
  <si>
    <t>CONCRETO ESTRUTURAL, PREPARADO EM OBRA COM BETONEIRA, CONTROLE "B", COM FCK 20 MPA, BRITA Nº (1 E 2), CONSISTÊNCIA PARA VIBRAÇÃO (FABRICAÇÃO)</t>
  </si>
  <si>
    <t xml:space="preserve"> ED-48324 </t>
  </si>
  <si>
    <t>TRANSPORTE, LANÇAMENTO E ADENSAMENTO E ACABAMENTO DE CONCRETO EM FUNDAÇÃO /RADIER</t>
  </si>
  <si>
    <t xml:space="preserve"> MATED- 12823 </t>
  </si>
  <si>
    <t>CANTONEIRA PARA BOCA DE LOBO EM F°F°</t>
  </si>
  <si>
    <t xml:space="preserve"> 7.4 </t>
  </si>
  <si>
    <t xml:space="preserve"> 8.2.2 </t>
  </si>
  <si>
    <t xml:space="preserve"> 8.3 </t>
  </si>
  <si>
    <t xml:space="preserve"> 8.3.1 </t>
  </si>
  <si>
    <t>DRENAGEM DA RUA FRANCISCA RICARDINA DE PAULA</t>
  </si>
  <si>
    <t>LIGAÇÃO PROVISÓRIA PARA CONTAINER</t>
  </si>
  <si>
    <t>Boca de lobo</t>
  </si>
  <si>
    <t>DEMOLIÇÕES</t>
  </si>
  <si>
    <t>DEMOLIÇÃO DO PAVIMENTO INTERTRAVADO</t>
  </si>
  <si>
    <t>Área do pavimento</t>
  </si>
  <si>
    <t xml:space="preserve">Área do pavimento </t>
  </si>
  <si>
    <t>altura do pavimento</t>
  </si>
  <si>
    <t>Perda</t>
  </si>
  <si>
    <t>Área do pavimento a ser descartado</t>
  </si>
  <si>
    <t>DEMOLIÇÃO DO PAVIMENTO INTERTRAVADO COM REAPROVEITAMENTO</t>
  </si>
  <si>
    <t>DEMOLIÇÃO PARCIAL DO PAVIMENTO ALFÁLTICO</t>
  </si>
  <si>
    <t>PRANCHA DE DEMOLIÇÃO</t>
  </si>
  <si>
    <t xml:space="preserve">Área de pavimento </t>
  </si>
  <si>
    <t>Altura do pavimento</t>
  </si>
  <si>
    <t>Remoção da camada granular</t>
  </si>
  <si>
    <t>Sub-total-Volume de pavimento</t>
  </si>
  <si>
    <t>REMOÇÃO DE SARJETA E SARJETÃO</t>
  </si>
  <si>
    <t>Comprimento de sarjetão a demolir</t>
  </si>
  <si>
    <t xml:space="preserve">Altura </t>
  </si>
  <si>
    <t>DRENAGEM</t>
  </si>
  <si>
    <t>Volume do material granular -rachão</t>
  </si>
  <si>
    <r>
      <t>POÇO DE VISITA TIPO</t>
    </r>
    <r>
      <rPr>
        <b/>
        <sz val="18"/>
        <rFont val="Arial"/>
        <family val="2"/>
      </rPr>
      <t xml:space="preserve"> </t>
    </r>
    <r>
      <rPr>
        <b/>
        <sz val="18"/>
        <rFont val="Calibri"/>
        <family val="2"/>
      </rPr>
      <t>β</t>
    </r>
    <r>
      <rPr>
        <b/>
        <sz val="18"/>
        <rFont val="Times New Roman"/>
        <family val="1"/>
      </rPr>
      <t xml:space="preserve"> </t>
    </r>
    <r>
      <rPr>
        <b/>
        <sz val="12"/>
        <rFont val="Times New Roman"/>
        <family val="1"/>
      </rPr>
      <t>(Ø 600 ÁTE 1000)</t>
    </r>
  </si>
  <si>
    <t>SARJETÃO</t>
  </si>
  <si>
    <t>PAVIMENTAÇÃO EM INTERTRAVADO</t>
  </si>
  <si>
    <t>RECOMPOSIÇÃO DO BLOQUETE</t>
  </si>
  <si>
    <t>Área de pavimento</t>
  </si>
  <si>
    <t>Reaproveitamento</t>
  </si>
  <si>
    <t>volume de areia</t>
  </si>
  <si>
    <t>volume de pó de pedra</t>
  </si>
  <si>
    <t>PAVIMENTO EM ASFALTO</t>
  </si>
  <si>
    <t>EMPRESTIMO DE SOLO</t>
  </si>
  <si>
    <t>ARGILA PARA ATERRO</t>
  </si>
  <si>
    <t>Volume  de solo</t>
  </si>
  <si>
    <t>PLACA DE SINALIZAÇÃO PARA CAVALETE METÁLICO</t>
  </si>
  <si>
    <t>CAVALETE METÁLICO PARA SINALIZAÇÃO</t>
  </si>
  <si>
    <t xml:space="preserve">Quantidade de placa </t>
  </si>
  <si>
    <t>Área da placa</t>
  </si>
  <si>
    <t>Volume total de emprestimo</t>
  </si>
  <si>
    <t>DEMOLIÇÃO DO SARJETÃO</t>
  </si>
  <si>
    <t>Área de sarjetão</t>
  </si>
  <si>
    <t>CANTEIRO DE OBRAS</t>
  </si>
  <si>
    <t xml:space="preserve"> ED-16358 </t>
  </si>
  <si>
    <t>LIGAÇÕES PROVISÓRIAS PARA CONTAINER TIPO 3 (CORRESPONDENTE AO CÓDIGO ED-16350)</t>
  </si>
  <si>
    <t>SERVIÇOS PRELIMINÁRES</t>
  </si>
  <si>
    <t>SINALIZAÇÃO DE OBRA</t>
  </si>
  <si>
    <t xml:space="preserve"> IIO-SIN-015 </t>
  </si>
  <si>
    <t>CONE EM PVC H = 75 CM</t>
  </si>
  <si>
    <t xml:space="preserve"> 5212556 </t>
  </si>
  <si>
    <t>Placa para sinalização de obras montada em cavalete metálico - 1,00 x 1,00 m - utilização de 600 ciclos - fornecimento, 01implantação e 01 retirada diária</t>
  </si>
  <si>
    <t>un.dia</t>
  </si>
  <si>
    <t xml:space="preserve"> 5219544 </t>
  </si>
  <si>
    <t>Cavalete em perfil metálico para placa de sinalização - 1,00 m x 1,00 m - confecção</t>
  </si>
  <si>
    <t>PLACAS DE SINALIZAÇÃO/ADVERTÊNCIA DE OBRAS</t>
  </si>
  <si>
    <t xml:space="preserve"> 5.6 </t>
  </si>
  <si>
    <t xml:space="preserve"> 97635 </t>
  </si>
  <si>
    <t>DEMOLIÇÃO DE PAVIMENTO INTERTRAVADO, DE FORMA MANUAL, COM REAPROVEITAMENTO. AF_12/2017</t>
  </si>
  <si>
    <t xml:space="preserve"> 100981 </t>
  </si>
  <si>
    <t>CARGA, MANOBRA E DESCARGA DE ENTULHO EM CAMINHÃO BASCULANTE 6 M³ - CARGA COM ESCAVADEIRA HIDRÁULICA  (CAÇAMBA DE 0,80 M³ / 111 HP) E DESCARGA LIVRE (UNIDADE: M3). AF_07/2020</t>
  </si>
  <si>
    <t xml:space="preserve"> 97914 </t>
  </si>
  <si>
    <t>TRANSPORTE COM CAMINHÃO BASCULANTE DE 6 M³, EM VIA URBANA PAVIMENTADA, DMT ATÉ 30 KM (UNIDADE: M3XKM). AF_07/2020</t>
  </si>
  <si>
    <t>REMOÇÃO DO PAVIMENTO ASFÁLTICO</t>
  </si>
  <si>
    <t xml:space="preserve"> 97636 </t>
  </si>
  <si>
    <t>DEMOLIÇÃO PARCIAL DE PAVIMENTO ASFÁLTICO, DE FORMA MECANIZADA, SEM REAPROVEITAMENTO. AF_12/2017</t>
  </si>
  <si>
    <t xml:space="preserve"> 6.3.3 </t>
  </si>
  <si>
    <t xml:space="preserve"> 6.3.4 </t>
  </si>
  <si>
    <t xml:space="preserve"> 7.1.1 </t>
  </si>
  <si>
    <t xml:space="preserve"> 7.1.2 </t>
  </si>
  <si>
    <t xml:space="preserve"> 7.1.3 </t>
  </si>
  <si>
    <t xml:space="preserve"> 7.1.4 </t>
  </si>
  <si>
    <t>MOVIMENTAÇÃO DE TERRA</t>
  </si>
  <si>
    <t xml:space="preserve"> 7.2.1 </t>
  </si>
  <si>
    <t xml:space="preserve"> 7.2.2 </t>
  </si>
  <si>
    <t xml:space="preserve"> 7.2.3 </t>
  </si>
  <si>
    <t xml:space="preserve"> 93378 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</si>
  <si>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</si>
  <si>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 xml:space="preserve"> 7.2.4 </t>
  </si>
  <si>
    <t xml:space="preserve"> 93368 </t>
  </si>
  <si>
    <t>REATERRO MECANIZADO DE VALA COM ESCAVADEIRA HIDRÁULICA (CAPACIDADE DA CAÇAMBA: 0,8 M³ / POTÊNCIA: 111 HP), LARGURA ATÉ 1,5 M, PROFUNDIDADE DE 1,5 A 3,0 M, COM SOLO DE 1ª CATEGORIA EM LOCAIS COM BAIXO NÍVEL DE INTERFERÊNCIA. AF_04/2016</t>
  </si>
  <si>
    <t xml:space="preserve"> 7.3.1 </t>
  </si>
  <si>
    <t xml:space="preserve"> 00006077 </t>
  </si>
  <si>
    <t>ARGILA OU BARRO PARA ATERRO/REATERRO (RETIRADO NA JAZIDA, SEM TRANSPORTE)</t>
  </si>
  <si>
    <t xml:space="preserve"> 7.3.2 </t>
  </si>
  <si>
    <t xml:space="preserve"> 100977 </t>
  </si>
  <si>
    <t>CARGA, MANOBRA E DESCARGA DE SOLOS E MATERIAIS GRANULARES EM CAMINHÃO BASCULANTE 6 M³ - CARGA COM ESCAVADEIRA HIDRÁULICA (CAÇAMBA DE 1,20 M³ / 155 HP) E DESCARGA LIVRE (UNIDADE: M3). AF_07/2020</t>
  </si>
  <si>
    <t xml:space="preserve"> 7.3.3 </t>
  </si>
  <si>
    <t xml:space="preserve"> 7.4.1 </t>
  </si>
  <si>
    <t xml:space="preserve"> 7.4.2 </t>
  </si>
  <si>
    <t xml:space="preserve"> 93593 </t>
  </si>
  <si>
    <t>TRANSPORTE COM CAMINHÃO BASCULANTE DE 14 M³, EM VIA URBANA PAVIMENTADA, ADICIONAL PARA DMT EXCEDENTE A 30 KM (UNIDADE: M3XKM). AF_07/2020</t>
  </si>
  <si>
    <t xml:space="preserve"> 7.4.3 </t>
  </si>
  <si>
    <t xml:space="preserve"> 7.5 </t>
  </si>
  <si>
    <t>PREPARO DE FUNDO DE VALA</t>
  </si>
  <si>
    <t xml:space="preserve"> 7.5.1 </t>
  </si>
  <si>
    <t xml:space="preserve"> 7.5.2 </t>
  </si>
  <si>
    <t xml:space="preserve"> 7.5.3 </t>
  </si>
  <si>
    <t xml:space="preserve"> 7.5.4 </t>
  </si>
  <si>
    <t xml:space="preserve"> 7.5.5 </t>
  </si>
  <si>
    <t xml:space="preserve"> 100980 </t>
  </si>
  <si>
    <t>CARGA, MANOBRA E DESCARGA DE SOLOS E MATERIAIS GRANULARES EM CAMINHÃO BASCULANTE 18 M³ - CARGA COM ESCAVADEIRA HIDRÁULICA (CAÇAMBA DE 1,20 M³ / 155 HP) E DESCARGA LIVRE (UNIDADE: M3). AF_07/2020</t>
  </si>
  <si>
    <t xml:space="preserve"> 7.6 </t>
  </si>
  <si>
    <t>TUBO DE CONCRETO ARMADO</t>
  </si>
  <si>
    <t xml:space="preserve"> 7.6.1 </t>
  </si>
  <si>
    <t xml:space="preserve"> 7.6.2 </t>
  </si>
  <si>
    <t xml:space="preserve"> 7.6.3 </t>
  </si>
  <si>
    <t xml:space="preserve"> 7.6.4 </t>
  </si>
  <si>
    <t xml:space="preserve"> 7.7 </t>
  </si>
  <si>
    <t xml:space="preserve"> 7.7.1 </t>
  </si>
  <si>
    <t xml:space="preserve"> DAC-131-01 </t>
  </si>
  <si>
    <t xml:space="preserve"> 7.7.2 </t>
  </si>
  <si>
    <t xml:space="preserve"> DAC-131-02 </t>
  </si>
  <si>
    <t>POÇO DE VISITA β (Ø 600 ÁTE 1000), INCLUINDO CHAMINÉ, CIMBRAMENTO E LASTRO DE BRITA</t>
  </si>
  <si>
    <t xml:space="preserve"> 7.8 </t>
  </si>
  <si>
    <t>BOCAS DE LOBO</t>
  </si>
  <si>
    <t xml:space="preserve"> 7.8.1 </t>
  </si>
  <si>
    <t xml:space="preserve"> DAC-131-03 </t>
  </si>
  <si>
    <t>BOCA DE LOBO SIMPLES COMBINADA TIPO A-FERRO FUNDIDO. INCLUSO QUADRO, GRELHA, CANTONEIRA, ESCAVAÇÃO, REATERRO E BOTA-FORA</t>
  </si>
  <si>
    <t xml:space="preserve"> 7.8.2 </t>
  </si>
  <si>
    <t xml:space="preserve"> DAC-35-10 </t>
  </si>
  <si>
    <t>BOCA DE LOBO DUPLA COMBINADA TIPO A-FERRO FUNDIDO. INCLUSO QUADRO, GRELHA, CANTONEIRA, ESCAVAÇÃO, REATERRO E BOTA-FORA</t>
  </si>
  <si>
    <t xml:space="preserve"> DAC-113-04 </t>
  </si>
  <si>
    <t>RECOMPOSIÇÃO DO BLOQUETE SOBRE COLCHÃO DE AREIA COM REAPROVEITAMENTO DE MATERIAL</t>
  </si>
  <si>
    <t xml:space="preserve"> 8.1.3 </t>
  </si>
  <si>
    <t xml:space="preserve"> 92393 </t>
  </si>
  <si>
    <t>EXECUÇÃO DE PAVIMENTO EM PISO INTERTRAVADO, COM BLOCO SEXTAVADO DE 25 X 25 CM, ESPESSURA 6 CM. AF_12/2015</t>
  </si>
  <si>
    <t xml:space="preserve"> 8.1.4 </t>
  </si>
  <si>
    <t xml:space="preserve"> 8.1.5 </t>
  </si>
  <si>
    <t xml:space="preserve"> 8.1.6 </t>
  </si>
  <si>
    <t xml:space="preserve"> 8.1.7 </t>
  </si>
  <si>
    <t>PAVIMENTAÇÃO EM ASFALTO</t>
  </si>
  <si>
    <t xml:space="preserve"> 95995 </t>
  </si>
  <si>
    <t>EXECUÇÃO DE PAVIMENTO COM APLICAÇÃO DE CONCRETO ASFÁLTICO, CAMADA DE ROLAMENTO - EXCLUSIVE CARGA E TRANSPORTE. AF_11/2019</t>
  </si>
  <si>
    <t xml:space="preserve"> 8.2.3 </t>
  </si>
  <si>
    <t xml:space="preserve"> 8.2.4 </t>
  </si>
  <si>
    <t xml:space="preserve"> 8.2.5 </t>
  </si>
  <si>
    <t xml:space="preserve"> 8.2.6 </t>
  </si>
  <si>
    <t xml:space="preserve"> 102100 </t>
  </si>
  <si>
    <t>EXECUÇÃO DE IMPRIMAÇÃO IMPERMEABILIZANTE COM ASFALTO DILUÍDO CM-30, PARA O FECHAMENTO DE VALAS. AF_12/2020</t>
  </si>
  <si>
    <t xml:space="preserve"> 8.2.7 </t>
  </si>
  <si>
    <t xml:space="preserve"> 8.2.8 </t>
  </si>
  <si>
    <t xml:space="preserve"> PAV-01 </t>
  </si>
  <si>
    <t>EXECUÇÃO E COMPACTAÇÃO DE BASE E OU SUB BASE COM BICA CORRIDA- EXCLUSIVE CARGA E TRANSPORTE.</t>
  </si>
  <si>
    <t xml:space="preserve"> 8.2.9 </t>
  </si>
  <si>
    <t xml:space="preserve"> 100988 </t>
  </si>
  <si>
    <t>CARGA DE MISTURA ASFÁLTICA EM CAMINHÃO BASCULANTE 18 M³ (UNIDADE: M3). AF_07/2020</t>
  </si>
  <si>
    <t xml:space="preserve"> 8.2.10 </t>
  </si>
  <si>
    <t xml:space="preserve"> 9.3 </t>
  </si>
  <si>
    <t xml:space="preserve"> 10,0</t>
  </si>
  <si>
    <t xml:space="preserve"> 1.876,54</t>
  </si>
  <si>
    <t xml:space="preserve"> 432,7</t>
  </si>
  <si>
    <t xml:space="preserve"> 778,84</t>
  </si>
  <si>
    <t xml:space="preserve"> 2.100,0</t>
  </si>
  <si>
    <t xml:space="preserve"> 7,0</t>
  </si>
  <si>
    <t xml:space="preserve"> 292,24</t>
  </si>
  <si>
    <t xml:space="preserve"> 66,0</t>
  </si>
  <si>
    <t xml:space="preserve"> 1.063,19</t>
  </si>
  <si>
    <t xml:space="preserve"> 9,0</t>
  </si>
  <si>
    <t xml:space="preserve"> 6.518,25</t>
  </si>
  <si>
    <t xml:space="preserve"> 105,33</t>
  </si>
  <si>
    <t xml:space="preserve"> 110,0</t>
  </si>
  <si>
    <t xml:space="preserve"> 5.670,66</t>
  </si>
  <si>
    <t xml:space="preserve"> 7,5</t>
  </si>
  <si>
    <t xml:space="preserve"> 1,25</t>
  </si>
  <si>
    <t xml:space="preserve"> 436,07</t>
  </si>
  <si>
    <t>SERP - SERVIÇOS PRELIMINARES</t>
  </si>
  <si>
    <t xml:space="preserve"> 973,55</t>
  </si>
  <si>
    <t xml:space="preserve"> 865,4</t>
  </si>
  <si>
    <t xml:space="preserve"> 155,77</t>
  </si>
  <si>
    <t xml:space="preserve"> 40,91</t>
  </si>
  <si>
    <t xml:space="preserve"> 1.428,27</t>
  </si>
  <si>
    <t xml:space="preserve"> 1.113,71</t>
  </si>
  <si>
    <t xml:space="preserve"> 11.015,49</t>
  </si>
  <si>
    <t xml:space="preserve"> 381,38</t>
  </si>
  <si>
    <t xml:space="preserve"> 45,02</t>
  </si>
  <si>
    <t xml:space="preserve"> 829,87</t>
  </si>
  <si>
    <t xml:space="preserve"> 5,0</t>
  </si>
  <si>
    <t xml:space="preserve"> 493,46</t>
  </si>
  <si>
    <t xml:space="preserve"> 208,08</t>
  </si>
  <si>
    <t xml:space="preserve"> 108,18</t>
  </si>
  <si>
    <t xml:space="preserve"> 491,54</t>
  </si>
  <si>
    <t xml:space="preserve"> 150,05</t>
  </si>
  <si>
    <t xml:space="preserve"> 1.123,6</t>
  </si>
  <si>
    <t xml:space="preserve"> 221,95</t>
  </si>
  <si>
    <t xml:space="preserve"> 1.066,42</t>
  </si>
  <si>
    <t xml:space="preserve"> 30,0</t>
  </si>
  <si>
    <t xml:space="preserve"> 650,08</t>
  </si>
  <si>
    <t xml:space="preserve"> 58,52</t>
  </si>
  <si>
    <t>CIMBRAMENTO-ESCORAMENTO DE FORMAS, COM MADEIRA 3A QUALIDADE, NÃO APARELHADA, APROVEITAMENTO TABUAS 3X E PRUMOS 4X</t>
  </si>
  <si>
    <t>ESCAVAÇÃO MANUAL DE VALAS H &lt;= 1,50 M</t>
  </si>
  <si>
    <t xml:space="preserve"> 00004748 </t>
  </si>
  <si>
    <t>PEDRA BRITADA OU BICA CORRIDA, NAO CLASSIFICADA (POSTO PEDREIRA/FORNECEDOR, SEM FRETE)</t>
  </si>
  <si>
    <t>30 DIAS</t>
  </si>
  <si>
    <t>60 DIAS</t>
  </si>
  <si>
    <t>90 DIAS</t>
  </si>
  <si>
    <t>150 DIAS</t>
  </si>
  <si>
    <t xml:space="preserve"> FUN-LAS-005 </t>
  </si>
  <si>
    <t>LASTRO DE CONCRETO MAGRO, INCLUSIVE TRANSPORTE, LANÇAMENTO E ADENSAMENTO</t>
  </si>
  <si>
    <t xml:space="preserve"> TER-ESC-055 </t>
  </si>
  <si>
    <t>ESCAVAÇÃO MECÂNICA DE VALAS COM DESCARGA LATERAL H &lt;= 1,50 M</t>
  </si>
  <si>
    <t xml:space="preserve"> FUN-LAS-010 </t>
  </si>
  <si>
    <t>LASTRO DE BRITA 2 OU 3 APILOADO MANUALMENTE</t>
  </si>
  <si>
    <t xml:space="preserve"> TER-ESC-060 </t>
  </si>
  <si>
    <t>ESCAVAÇÃO MECÂNICA DE VALAS COM DESCARGA LATERAL 1,50 M &lt; H &lt;= 3,00 M</t>
  </si>
  <si>
    <t xml:space="preserve"> 0,17</t>
  </si>
  <si>
    <t xml:space="preserve"> 0,15</t>
  </si>
  <si>
    <t xml:space="preserve"> 99,96</t>
  </si>
  <si>
    <t xml:space="preserve"> 00003346 </t>
  </si>
  <si>
    <t>LOCACAO DE GRUPO GERADOR *80 A 125* KVA, MOTOR DIESEL, REBOCAVEL, ACIONAMENTO MANUAL</t>
  </si>
  <si>
    <t xml:space="preserve"> COT-143-001 </t>
  </si>
  <si>
    <t>COMBUSTÍVEL PARA GERADOR</t>
  </si>
  <si>
    <t xml:space="preserve"> 91278 </t>
  </si>
  <si>
    <t>PLACA VIBRATÓRIA REVERSÍVEL COM MOTOR 4 TEMPOS A GASOLINA, FORÇA CENTRÍFUGA DE 25 KN (2500 KGF), POTÊNCIA 5,5 CV - CHI DIURNO. AF_08/2015</t>
  </si>
  <si>
    <t xml:space="preserve"> 91277 </t>
  </si>
  <si>
    <t>PLACA VIBRATÓRIA REVERSÍVEL COM MOTOR 4 TEMPOS A GASOLINA, FORÇA CENTRÍFUGA DE 25 KN (2500 KGF), POTÊNCIA 5,5 CV - CHP DIURNO. AF_08/2015</t>
  </si>
  <si>
    <t xml:space="preserve"> 00000370 </t>
  </si>
  <si>
    <t>AREIA MEDIA - POSTO JAZIDA/FORNECEDOR (RETIRADO NA JAZIDA, SEM TRANSPORTE)</t>
  </si>
  <si>
    <t xml:space="preserve"> 00004741 </t>
  </si>
  <si>
    <t>PO DE PEDRA (POSTO PEDREIRA/FORNECEDOR, SEM FRETE)</t>
  </si>
  <si>
    <t>Total do BDI</t>
  </si>
  <si>
    <t>2.2</t>
  </si>
  <si>
    <t>2.3</t>
  </si>
  <si>
    <t>2.4</t>
  </si>
  <si>
    <t>4.1</t>
  </si>
  <si>
    <t>4.2</t>
  </si>
  <si>
    <t>5.5</t>
  </si>
  <si>
    <t>5.6</t>
  </si>
  <si>
    <t>6.1.2</t>
  </si>
  <si>
    <t>6.1.3</t>
  </si>
  <si>
    <t>6.1.4</t>
  </si>
  <si>
    <t>6.2.3</t>
  </si>
  <si>
    <t>6.2.4</t>
  </si>
  <si>
    <t>6.2.5</t>
  </si>
  <si>
    <t>6.3</t>
  </si>
  <si>
    <t>6.3.1</t>
  </si>
  <si>
    <t>6.3.2</t>
  </si>
  <si>
    <t>6.3.3</t>
  </si>
  <si>
    <t>6.3.4</t>
  </si>
  <si>
    <t>7.1</t>
  </si>
  <si>
    <t>7.1.1</t>
  </si>
  <si>
    <t>7.1.2</t>
  </si>
  <si>
    <t>7.1.3</t>
  </si>
  <si>
    <t>7.1.4</t>
  </si>
  <si>
    <t>7.2</t>
  </si>
  <si>
    <t>7.2.1</t>
  </si>
  <si>
    <t>7.2.2</t>
  </si>
  <si>
    <t>7.2.3</t>
  </si>
  <si>
    <t>7.2.4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</si>
  <si>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</si>
  <si>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</si>
  <si>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</si>
  <si>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</si>
  <si>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</si>
  <si>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</si>
  <si>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</si>
  <si>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</si>
  <si>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7.5</t>
  </si>
  <si>
    <t>7.5.1</t>
  </si>
  <si>
    <t>7.5.2</t>
  </si>
  <si>
    <t>7.5.3</t>
  </si>
  <si>
    <t>EMASSAMENTO DE MATERIAL GRANULAR - RACHÃO</t>
  </si>
  <si>
    <t>Volume de rachão</t>
  </si>
  <si>
    <t>7.5.4</t>
  </si>
  <si>
    <t>7.5.5</t>
  </si>
  <si>
    <t>7.6</t>
  </si>
  <si>
    <t>7.6.1</t>
  </si>
  <si>
    <t>7.6.2</t>
  </si>
  <si>
    <t>7.6.3</t>
  </si>
  <si>
    <t>7.6.4</t>
  </si>
  <si>
    <t>7.7</t>
  </si>
  <si>
    <t>7.7.1</t>
  </si>
  <si>
    <t>7.7.2</t>
  </si>
  <si>
    <t>7.8</t>
  </si>
  <si>
    <t>7.8.1</t>
  </si>
  <si>
    <t>7.8.2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</si>
  <si>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</si>
  <si>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</si>
  <si>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</si>
  <si>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</si>
  <si>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</si>
  <si>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</si>
  <si>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</si>
  <si>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</si>
  <si>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</si>
  <si>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</si>
  <si>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</si>
  <si>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</si>
  <si>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</si>
  <si>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</si>
  <si>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</si>
  <si>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</si>
  <si>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</si>
  <si>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</si>
  <si>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</si>
  <si>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8.3</t>
  </si>
  <si>
    <t>8.3.1</t>
  </si>
  <si>
    <t>SARJETÃO EM CONCRETO - PERFIL CARTOLA</t>
  </si>
  <si>
    <t>9.1</t>
  </si>
  <si>
    <t>9.2</t>
  </si>
  <si>
    <t>9.3</t>
  </si>
  <si>
    <t xml:space="preserve"> DAC-131-002 </t>
  </si>
  <si>
    <t>EMASSAMENTO DE MATERIAL GRANULAR-RACHÃO. EXCLUSIVE CARGA E TRANSPORTE</t>
  </si>
  <si>
    <t xml:space="preserve"> DAC-131-001 </t>
  </si>
  <si>
    <t>SARJETÃO EM CONCRETO ARMADO COM ESTRUTURA METÁLICA EM PERFIL CARTOLA OU SIMILAR</t>
  </si>
  <si>
    <t xml:space="preserve"> 0,60</t>
  </si>
  <si>
    <t xml:space="preserve"> 11,10</t>
  </si>
  <si>
    <t xml:space="preserve"> 0,20</t>
  </si>
  <si>
    <t xml:space="preserve"> 29,14</t>
  </si>
  <si>
    <t xml:space="preserve"> 1.748,40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</si>
  <si>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</si>
  <si>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</si>
  <si>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</si>
  <si>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</si>
  <si>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00004730 </t>
  </si>
  <si>
    <t>PEDRA DE MAO OU PEDRA RACHAO PARA ARRIMO/FUNDACAO (POSTO PEDREIRA/FORNECEDOR, SEM FRETE)</t>
  </si>
  <si>
    <t xml:space="preserve"> EST-CON-045 </t>
  </si>
  <si>
    <t>FORNECIMENTO DE CONCRETO ESTRUTURAL, PREPARADO EM OBRA, COM FCK 40 MPA, INCLUSIVE LANÇAMENTO, ADENSAMENTO E ACABAMENTO</t>
  </si>
  <si>
    <t xml:space="preserve"> EST-FOR-025 </t>
  </si>
  <si>
    <t>FORMA E DESFORMA DE COMPENSADO PLASTIFICADO, ESP. 12MM, REAPROVEITAMENTO (5X), EXCLUSIVE ESCORAMENTO</t>
  </si>
  <si>
    <t xml:space="preserve"> EST-MET-005 </t>
  </si>
  <si>
    <t>FORNECIMENTO DE ESTRUTURA METÁLICA EM PERFIL LAMINADO, INCLUSIVE FABRICAÇÃO, TRANSPORTE, MONTAGEM E APLICAÇÃO DE FUNDO PREPARADOR ANTICORROSIVO EM SUPERFÍCIE METÁLICA, UMA (1) DEMÃO</t>
  </si>
  <si>
    <t>Valor  Unit. Com BDI</t>
  </si>
  <si>
    <t xml:space="preserve"> 3,94</t>
  </si>
  <si>
    <t xml:space="preserve"> 1,63</t>
  </si>
  <si>
    <t xml:space="preserve"> 1,16</t>
  </si>
  <si>
    <t xml:space="preserve"> 1,00</t>
  </si>
  <si>
    <t xml:space="preserve"> 0,81</t>
  </si>
  <si>
    <t xml:space="preserve"> 0,38</t>
  </si>
  <si>
    <t xml:space="preserve"> 0,29</t>
  </si>
  <si>
    <t xml:space="preserve"> 97,74</t>
  </si>
  <si>
    <t xml:space="preserve"> 0,26</t>
  </si>
  <si>
    <t xml:space="preserve"> 0,21</t>
  </si>
  <si>
    <t xml:space="preserve"> 98,58</t>
  </si>
  <si>
    <t xml:space="preserve"> 0,16</t>
  </si>
  <si>
    <t xml:space="preserve"> 98,91</t>
  </si>
  <si>
    <t xml:space="preserve"> 99,06</t>
  </si>
  <si>
    <t xml:space="preserve"> 99,21</t>
  </si>
  <si>
    <t xml:space="preserve"> 99,35</t>
  </si>
  <si>
    <t xml:space="preserve"> 99,71</t>
  </si>
  <si>
    <t xml:space="preserve"> 99,79</t>
  </si>
  <si>
    <t xml:space="preserve"> 99,86</t>
  </si>
  <si>
    <t xml:space="preserve"> 0,04</t>
  </si>
  <si>
    <t>Composições Auxiliares</t>
  </si>
  <si>
    <t xml:space="preserve"> 18.196,83</t>
  </si>
  <si>
    <t xml:space="preserve"> 181.968,30</t>
  </si>
  <si>
    <t xml:space="preserve"> 16,73</t>
  </si>
  <si>
    <t xml:space="preserve"> 64,31</t>
  </si>
  <si>
    <t xml:space="preserve"> 120.680,28</t>
  </si>
  <si>
    <t xml:space="preserve"> 27,83</t>
  </si>
  <si>
    <t xml:space="preserve"> 228,53</t>
  </si>
  <si>
    <t xml:space="preserve"> 98.884,93</t>
  </si>
  <si>
    <t xml:space="preserve"> 9,09</t>
  </si>
  <si>
    <t xml:space="preserve"> 36,92</t>
  </si>
  <si>
    <t xml:space="preserve"> 246,43</t>
  </si>
  <si>
    <t xml:space="preserve"> 72.016,70</t>
  </si>
  <si>
    <t xml:space="preserve"> 6,62</t>
  </si>
  <si>
    <t xml:space="preserve"> 43,54</t>
  </si>
  <si>
    <t xml:space="preserve"> 519,69</t>
  </si>
  <si>
    <t xml:space="preserve"> 56.220,06</t>
  </si>
  <si>
    <t xml:space="preserve"> 5,17</t>
  </si>
  <si>
    <t xml:space="preserve"> 48,71</t>
  </si>
  <si>
    <t xml:space="preserve"> 25,79</t>
  </si>
  <si>
    <t xml:space="preserve"> 54.159,00</t>
  </si>
  <si>
    <t xml:space="preserve"> 4,98</t>
  </si>
  <si>
    <t xml:space="preserve"> 53,69</t>
  </si>
  <si>
    <t xml:space="preserve"> 98,93</t>
  </si>
  <si>
    <t xml:space="preserve"> 42.807,01</t>
  </si>
  <si>
    <t xml:space="preserve"> 57,63</t>
  </si>
  <si>
    <t xml:space="preserve"> 5.380,58</t>
  </si>
  <si>
    <t xml:space="preserve"> 37.664,06</t>
  </si>
  <si>
    <t xml:space="preserve"> 3,46</t>
  </si>
  <si>
    <t xml:space="preserve"> 61,09</t>
  </si>
  <si>
    <t xml:space="preserve"> 464,38</t>
  </si>
  <si>
    <t xml:space="preserve"> 30.649,08</t>
  </si>
  <si>
    <t xml:space="preserve"> 2,82</t>
  </si>
  <si>
    <t xml:space="preserve"> 63,91</t>
  </si>
  <si>
    <t xml:space="preserve"> 26,67</t>
  </si>
  <si>
    <t xml:space="preserve"> 28.355,27</t>
  </si>
  <si>
    <t xml:space="preserve"> 2,61</t>
  </si>
  <si>
    <t xml:space="preserve"> 66,51</t>
  </si>
  <si>
    <t xml:space="preserve"> 27.251,90</t>
  </si>
  <si>
    <t xml:space="preserve"> 2,51</t>
  </si>
  <si>
    <t xml:space="preserve"> 69,02</t>
  </si>
  <si>
    <t xml:space="preserve"> 2.926,15</t>
  </si>
  <si>
    <t xml:space="preserve"> 26.335,35</t>
  </si>
  <si>
    <t xml:space="preserve"> 2,42</t>
  </si>
  <si>
    <t xml:space="preserve"> 71,44</t>
  </si>
  <si>
    <t xml:space="preserve"> 54,57</t>
  </si>
  <si>
    <t xml:space="preserve"> 20.811,90</t>
  </si>
  <si>
    <t xml:space="preserve"> 1,91</t>
  </si>
  <si>
    <t xml:space="preserve"> 73,35</t>
  </si>
  <si>
    <t xml:space="preserve"> 3,15</t>
  </si>
  <si>
    <t xml:space="preserve"> 20.532,48</t>
  </si>
  <si>
    <t xml:space="preserve"> 1,89</t>
  </si>
  <si>
    <t xml:space="preserve"> 75,24</t>
  </si>
  <si>
    <t xml:space="preserve"> 174,85</t>
  </si>
  <si>
    <t xml:space="preserve"> 18.416,95</t>
  </si>
  <si>
    <t xml:space="preserve"> 1,69</t>
  </si>
  <si>
    <t xml:space="preserve"> 76,94</t>
  </si>
  <si>
    <t xml:space="preserve"> 161,10</t>
  </si>
  <si>
    <t xml:space="preserve"> 17.721,00</t>
  </si>
  <si>
    <t xml:space="preserve"> 78,56</t>
  </si>
  <si>
    <t xml:space="preserve"> 647,88</t>
  </si>
  <si>
    <t xml:space="preserve"> 16.844,88</t>
  </si>
  <si>
    <t xml:space="preserve"> 1,55</t>
  </si>
  <si>
    <t xml:space="preserve"> 80,11</t>
  </si>
  <si>
    <t xml:space="preserve"> 2.133,61</t>
  </si>
  <si>
    <t xml:space="preserve"> 16.002,07</t>
  </si>
  <si>
    <t xml:space="preserve"> 1,47</t>
  </si>
  <si>
    <t xml:space="preserve"> 81,58</t>
  </si>
  <si>
    <t xml:space="preserve"> 2,75</t>
  </si>
  <si>
    <t xml:space="preserve"> 15.594,31</t>
  </si>
  <si>
    <t xml:space="preserve"> 1,43</t>
  </si>
  <si>
    <t xml:space="preserve"> 83,02</t>
  </si>
  <si>
    <t xml:space="preserve"> 11,77</t>
  </si>
  <si>
    <t xml:space="preserve"> 13.108,36</t>
  </si>
  <si>
    <t xml:space="preserve"> 1,21</t>
  </si>
  <si>
    <t xml:space="preserve"> 84,22</t>
  </si>
  <si>
    <t xml:space="preserve"> 30,03</t>
  </si>
  <si>
    <t xml:space="preserve"> 13.095,18</t>
  </si>
  <si>
    <t xml:space="preserve"> 1,20</t>
  </si>
  <si>
    <t xml:space="preserve"> 85,43</t>
  </si>
  <si>
    <t xml:space="preserve"> 13,01</t>
  </si>
  <si>
    <t xml:space="preserve"> 12.665,88</t>
  </si>
  <si>
    <t xml:space="preserve"> 86,59</t>
  </si>
  <si>
    <t xml:space="preserve"> 8,26</t>
  </si>
  <si>
    <t xml:space="preserve"> 11.797,51</t>
  </si>
  <si>
    <t xml:space="preserve"> 1,08</t>
  </si>
  <si>
    <t xml:space="preserve"> 87,68</t>
  </si>
  <si>
    <t xml:space="preserve"> 13,08</t>
  </si>
  <si>
    <t xml:space="preserve"> 11.319,43</t>
  </si>
  <si>
    <t xml:space="preserve"> 1,04</t>
  </si>
  <si>
    <t xml:space="preserve"> 88,72</t>
  </si>
  <si>
    <t xml:space="preserve"> 14,13</t>
  </si>
  <si>
    <t xml:space="preserve"> 11.005,00</t>
  </si>
  <si>
    <t xml:space="preserve"> 1,01</t>
  </si>
  <si>
    <t xml:space="preserve"> 89,73</t>
  </si>
  <si>
    <t xml:space="preserve"> 0,99</t>
  </si>
  <si>
    <t xml:space="preserve"> 10.905,33</t>
  </si>
  <si>
    <t xml:space="preserve"> 90,73</t>
  </si>
  <si>
    <t xml:space="preserve"> 66,98</t>
  </si>
  <si>
    <t xml:space="preserve"> 10.433,47</t>
  </si>
  <si>
    <t xml:space="preserve"> 0,96</t>
  </si>
  <si>
    <t xml:space="preserve"> 91,69</t>
  </si>
  <si>
    <t xml:space="preserve"> 993,84</t>
  </si>
  <si>
    <t xml:space="preserve"> 9.938,40</t>
  </si>
  <si>
    <t xml:space="preserve"> 0,91</t>
  </si>
  <si>
    <t xml:space="preserve"> 92,61</t>
  </si>
  <si>
    <t xml:space="preserve"> 83,29</t>
  </si>
  <si>
    <t xml:space="preserve"> 8.772,93</t>
  </si>
  <si>
    <t xml:space="preserve"> 93,41</t>
  </si>
  <si>
    <t xml:space="preserve"> 6.972,58</t>
  </si>
  <si>
    <t xml:space="preserve"> 0,64</t>
  </si>
  <si>
    <t xml:space="preserve"> 94,05</t>
  </si>
  <si>
    <t xml:space="preserve"> 154,14</t>
  </si>
  <si>
    <t xml:space="preserve"> 6.939,38</t>
  </si>
  <si>
    <t xml:space="preserve"> 94,69</t>
  </si>
  <si>
    <t xml:space="preserve"> 159,33</t>
  </si>
  <si>
    <t xml:space="preserve"> 6.518,19</t>
  </si>
  <si>
    <t xml:space="preserve"> 95,29</t>
  </si>
  <si>
    <t xml:space="preserve"> 7,72</t>
  </si>
  <si>
    <t xml:space="preserve"> 6.406,59</t>
  </si>
  <si>
    <t xml:space="preserve"> 0,59</t>
  </si>
  <si>
    <t xml:space="preserve"> 95,88</t>
  </si>
  <si>
    <t xml:space="preserve"> 11,97</t>
  </si>
  <si>
    <t xml:space="preserve"> 5.179,41</t>
  </si>
  <si>
    <t xml:space="preserve"> 0,48</t>
  </si>
  <si>
    <t xml:space="preserve"> 96,36</t>
  </si>
  <si>
    <t xml:space="preserve"> 838,57</t>
  </si>
  <si>
    <t xml:space="preserve"> 4.192,85</t>
  </si>
  <si>
    <t xml:space="preserve"> 0,39</t>
  </si>
  <si>
    <t xml:space="preserve"> 96,74</t>
  </si>
  <si>
    <t xml:space="preserve"> 19,65</t>
  </si>
  <si>
    <t xml:space="preserve"> 4.088,77</t>
  </si>
  <si>
    <t xml:space="preserve"> 97,12</t>
  </si>
  <si>
    <t xml:space="preserve"> 7,24</t>
  </si>
  <si>
    <t xml:space="preserve"> 3.558,74</t>
  </si>
  <si>
    <t xml:space="preserve"> 0,33</t>
  </si>
  <si>
    <t xml:space="preserve"> 97,44</t>
  </si>
  <si>
    <t xml:space="preserve"> 21,14</t>
  </si>
  <si>
    <t xml:space="preserve"> 3.172,05</t>
  </si>
  <si>
    <t xml:space="preserve"> 2,55</t>
  </si>
  <si>
    <t xml:space="preserve"> 2.865,18</t>
  </si>
  <si>
    <t xml:space="preserve"> 98,00</t>
  </si>
  <si>
    <t xml:space="preserve"> 10,11</t>
  </si>
  <si>
    <t xml:space="preserve"> 2.243,91</t>
  </si>
  <si>
    <t xml:space="preserve"> 98,21</t>
  </si>
  <si>
    <t xml:space="preserve"> 2.197,67</t>
  </si>
  <si>
    <t xml:space="preserve"> 98,41</t>
  </si>
  <si>
    <t xml:space="preserve"> 235,09</t>
  </si>
  <si>
    <t xml:space="preserve"> 1.880,72</t>
  </si>
  <si>
    <t xml:space="preserve"> 355,07</t>
  </si>
  <si>
    <t xml:space="preserve"> 1.775,35</t>
  </si>
  <si>
    <t xml:space="preserve"> 98,74</t>
  </si>
  <si>
    <t xml:space="preserve"> 1.738,26</t>
  </si>
  <si>
    <t xml:space="preserve"> 10,79</t>
  </si>
  <si>
    <t xml:space="preserve"> 1.619,03</t>
  </si>
  <si>
    <t xml:space="preserve"> 9,56</t>
  </si>
  <si>
    <t xml:space="preserve"> 1.434,47</t>
  </si>
  <si>
    <t xml:space="preserve"> 47,02</t>
  </si>
  <si>
    <t xml:space="preserve"> 1.410,60</t>
  </si>
  <si>
    <t xml:space="preserve"> 99,48</t>
  </si>
  <si>
    <t xml:space="preserve"> 1,98</t>
  </si>
  <si>
    <t xml:space="preserve"> 1.287,15</t>
  </si>
  <si>
    <t xml:space="preserve"> 0,12</t>
  </si>
  <si>
    <t xml:space="preserve"> 99,59</t>
  </si>
  <si>
    <t xml:space="preserve"> 18,39</t>
  </si>
  <si>
    <t xml:space="preserve"> 1.213,74</t>
  </si>
  <si>
    <t xml:space="preserve"> 870,29</t>
  </si>
  <si>
    <t xml:space="preserve"> 1,96</t>
  </si>
  <si>
    <t xml:space="preserve"> 784,00</t>
  </si>
  <si>
    <t xml:space="preserve"> 12,63</t>
  </si>
  <si>
    <t xml:space="preserve"> 739,10</t>
  </si>
  <si>
    <t xml:space="preserve"> 388,51</t>
  </si>
  <si>
    <t xml:space="preserve"> 8,22</t>
  </si>
  <si>
    <t xml:space="preserve"> 370,06</t>
  </si>
  <si>
    <t xml:space="preserve"> 28,65</t>
  </si>
  <si>
    <t xml:space="preserve"> 35,81</t>
  </si>
  <si>
    <t xml:space="preserve"> 2,13</t>
  </si>
  <si>
    <t xml:space="preserve"> 17,04</t>
  </si>
  <si>
    <t>SINAPI - 04/2022 - Minas Gerais
SICRO3 - 01/2022 - Minas Gerais
SETOP - 03/2022 - Minas Gerais
SUDECAP - 02/2022 - Minas Gerais</t>
  </si>
  <si>
    <t xml:space="preserve"> 100,00%
 54.159,00</t>
  </si>
  <si>
    <t xml:space="preserve"> 20,00%
 10.831,80</t>
  </si>
  <si>
    <t xml:space="preserve"> 100,00%
 15.390,05</t>
  </si>
  <si>
    <t xml:space="preserve"> 100,00%
 2.197,67</t>
  </si>
  <si>
    <t xml:space="preserve"> 50,00%
 1.098,84</t>
  </si>
  <si>
    <t xml:space="preserve"> 100,00%
 22.024,29</t>
  </si>
  <si>
    <t xml:space="preserve"> 25,00%
 5.506,07</t>
  </si>
  <si>
    <t xml:space="preserve"> 100,00%
 16.438,95</t>
  </si>
  <si>
    <t xml:space="preserve"> 100,00%
 22.243,29</t>
  </si>
  <si>
    <t xml:space="preserve"> 40,00%
 8.897,32</t>
  </si>
  <si>
    <t xml:space="preserve"> 20,00%
 4.448,66</t>
  </si>
  <si>
    <t xml:space="preserve"> 100,00%
 829.431,62</t>
  </si>
  <si>
    <t xml:space="preserve"> 25,00%
 207.357,91</t>
  </si>
  <si>
    <t xml:space="preserve"> 100,00%
 104.974,82</t>
  </si>
  <si>
    <t xml:space="preserve"> 25,00%
 26.243,71</t>
  </si>
  <si>
    <t xml:space="preserve"> 100,00%
 20.745,12</t>
  </si>
  <si>
    <t xml:space="preserve"> 20,00%
 4.149,02</t>
  </si>
  <si>
    <t xml:space="preserve"> 5,73%</t>
  </si>
  <si>
    <t xml:space="preserve"> 23,87%</t>
  </si>
  <si>
    <t xml:space="preserve"> 23,77%</t>
  </si>
  <si>
    <t xml:space="preserve"> 22,86%</t>
  </si>
  <si>
    <t xml:space="preserve"> 62.312,05</t>
  </si>
  <si>
    <t xml:space="preserve"> 259.636,00</t>
  </si>
  <si>
    <t xml:space="preserve"> 258.537,16</t>
  </si>
  <si>
    <t xml:space="preserve"> 248.582,43</t>
  </si>
  <si>
    <t xml:space="preserve"> 29,6%</t>
  </si>
  <si>
    <t xml:space="preserve"> 53,37%</t>
  </si>
  <si>
    <t xml:space="preserve"> 77,14%</t>
  </si>
  <si>
    <t xml:space="preserve"> 62.312,04</t>
  </si>
  <si>
    <t xml:space="preserve"> 321.948,04</t>
  </si>
  <si>
    <t xml:space="preserve"> 580.485,21</t>
  </si>
  <si>
    <t xml:space="preserve"> 839.022,37</t>
  </si>
  <si>
    <t xml:space="preserve"> 1.087.604,81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</si>
</sst>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0.0000"/>
    <numFmt numFmtId="166" formatCode="0.000"/>
    <numFmt numFmtId="167" formatCode="#,##0.00\ %"/>
    <numFmt numFmtId="168" formatCode="#,##0.0000000"/>
  </numFmts>
  <fonts count="39" x14ac:knownFonts="1">
    <font>
      <sz val="11"/>
      <name val="Arial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b/>
      <sz val="12"/>
      <name val="Times New Roman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8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0" tint="-0.34998626667073579"/>
      <name val="Calibri"/>
      <family val="2"/>
      <scheme val="minor"/>
    </font>
    <font>
      <sz val="8"/>
      <color theme="0" tint="-0.34998626667073579"/>
      <name val="Arial"/>
      <family val="1"/>
    </font>
    <font>
      <sz val="8"/>
      <color theme="0" tint="-0.34998626667073579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35">
    <border>
      <left/>
      <right/>
      <top/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ck">
        <color theme="5" tint="-0.24994659260841701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/>
      <diagonal/>
    </border>
    <border>
      <left/>
      <right style="thin">
        <color theme="5" tint="-0.24994659260841701"/>
      </right>
      <top style="thick">
        <color theme="5" tint="-0.24994659260841701"/>
      </top>
      <bottom/>
      <diagonal/>
    </border>
    <border>
      <left/>
      <right/>
      <top/>
      <bottom style="thick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thick">
        <color rgb="FF000000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1">
    <xf numFmtId="0" fontId="0" fillId="0" borderId="0" xfId="0"/>
    <xf numFmtId="0" fontId="6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vertical="top" wrapText="1"/>
    </xf>
    <xf numFmtId="44" fontId="6" fillId="2" borderId="0" xfId="1" applyFont="1" applyFill="1" applyAlignment="1">
      <alignment vertical="center"/>
    </xf>
    <xf numFmtId="44" fontId="6" fillId="2" borderId="0" xfId="1" applyFont="1" applyFill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2" fontId="24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top" wrapText="1"/>
    </xf>
    <xf numFmtId="10" fontId="7" fillId="2" borderId="14" xfId="2" applyNumberFormat="1" applyFont="1" applyFill="1" applyBorder="1" applyAlignment="1">
      <alignment horizontal="left" vertical="center"/>
    </xf>
    <xf numFmtId="10" fontId="7" fillId="2" borderId="17" xfId="2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/>
    </xf>
    <xf numFmtId="2" fontId="24" fillId="2" borderId="0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2" fontId="22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2" fontId="26" fillId="2" borderId="0" xfId="0" applyNumberFormat="1" applyFont="1" applyFill="1" applyBorder="1" applyAlignment="1">
      <alignment horizontal="center" vertical="center"/>
    </xf>
    <xf numFmtId="2" fontId="20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 vertical="center"/>
    </xf>
    <xf numFmtId="2" fontId="25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2" fontId="21" fillId="2" borderId="0" xfId="0" applyNumberFormat="1" applyFont="1" applyFill="1" applyBorder="1" applyAlignment="1">
      <alignment horizontal="center" vertical="center"/>
    </xf>
    <xf numFmtId="2" fontId="27" fillId="2" borderId="0" xfId="0" applyNumberFormat="1" applyFont="1" applyFill="1" applyBorder="1" applyAlignment="1">
      <alignment horizontal="center" vertical="center"/>
    </xf>
    <xf numFmtId="2" fontId="22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 wrapText="1"/>
    </xf>
    <xf numFmtId="0" fontId="24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28" fillId="5" borderId="32" xfId="0" applyFont="1" applyFill="1" applyBorder="1" applyAlignment="1">
      <alignment horizontal="right" vertical="top" wrapText="1"/>
    </xf>
    <xf numFmtId="0" fontId="28" fillId="5" borderId="32" xfId="0" applyFont="1" applyFill="1" applyBorder="1" applyAlignment="1">
      <alignment horizontal="center" vertical="top" wrapText="1"/>
    </xf>
    <xf numFmtId="0" fontId="29" fillId="6" borderId="32" xfId="0" applyFont="1" applyFill="1" applyBorder="1" applyAlignment="1">
      <alignment horizontal="left" vertical="top" wrapText="1"/>
    </xf>
    <xf numFmtId="0" fontId="29" fillId="6" borderId="32" xfId="0" applyFont="1" applyFill="1" applyBorder="1" applyAlignment="1">
      <alignment horizontal="right" vertical="top" wrapText="1"/>
    </xf>
    <xf numFmtId="4" fontId="29" fillId="6" borderId="32" xfId="0" applyNumberFormat="1" applyFont="1" applyFill="1" applyBorder="1" applyAlignment="1">
      <alignment horizontal="right" vertical="top" wrapText="1"/>
    </xf>
    <xf numFmtId="167" fontId="29" fillId="6" borderId="32" xfId="0" applyNumberFormat="1" applyFont="1" applyFill="1" applyBorder="1" applyAlignment="1">
      <alignment horizontal="right" vertical="top" wrapText="1"/>
    </xf>
    <xf numFmtId="0" fontId="30" fillId="7" borderId="32" xfId="0" applyFont="1" applyFill="1" applyBorder="1" applyAlignment="1">
      <alignment horizontal="right" vertical="top" wrapText="1"/>
    </xf>
    <xf numFmtId="0" fontId="30" fillId="7" borderId="32" xfId="0" applyFont="1" applyFill="1" applyBorder="1" applyAlignment="1">
      <alignment horizontal="center" vertical="top" wrapText="1"/>
    </xf>
    <xf numFmtId="4" fontId="30" fillId="7" borderId="32" xfId="0" applyNumberFormat="1" applyFont="1" applyFill="1" applyBorder="1" applyAlignment="1">
      <alignment horizontal="right" vertical="top" wrapText="1"/>
    </xf>
    <xf numFmtId="167" fontId="30" fillId="7" borderId="32" xfId="0" applyNumberFormat="1" applyFont="1" applyFill="1" applyBorder="1" applyAlignment="1">
      <alignment horizontal="right" vertical="top" wrapText="1"/>
    </xf>
    <xf numFmtId="0" fontId="30" fillId="8" borderId="32" xfId="0" applyFont="1" applyFill="1" applyBorder="1" applyAlignment="1">
      <alignment horizontal="left" vertical="top" wrapText="1"/>
    </xf>
    <xf numFmtId="0" fontId="30" fillId="8" borderId="32" xfId="0" applyFont="1" applyFill="1" applyBorder="1" applyAlignment="1">
      <alignment horizontal="right" vertical="top" wrapText="1"/>
    </xf>
    <xf numFmtId="0" fontId="30" fillId="8" borderId="32" xfId="0" applyFont="1" applyFill="1" applyBorder="1" applyAlignment="1">
      <alignment horizontal="center" vertical="top" wrapText="1"/>
    </xf>
    <xf numFmtId="4" fontId="30" fillId="8" borderId="32" xfId="0" applyNumberFormat="1" applyFont="1" applyFill="1" applyBorder="1" applyAlignment="1">
      <alignment horizontal="right" vertical="top" wrapText="1"/>
    </xf>
    <xf numFmtId="167" fontId="30" fillId="8" borderId="32" xfId="0" applyNumberFormat="1" applyFont="1" applyFill="1" applyBorder="1" applyAlignment="1">
      <alignment horizontal="right" vertical="top" wrapText="1"/>
    </xf>
    <xf numFmtId="168" fontId="30" fillId="7" borderId="32" xfId="0" applyNumberFormat="1" applyFont="1" applyFill="1" applyBorder="1" applyAlignment="1">
      <alignment horizontal="right" vertical="top" wrapText="1"/>
    </xf>
    <xf numFmtId="0" fontId="14" fillId="9" borderId="32" xfId="0" applyFont="1" applyFill="1" applyBorder="1" applyAlignment="1">
      <alignment horizontal="right" vertical="top" wrapText="1"/>
    </xf>
    <xf numFmtId="0" fontId="14" fillId="9" borderId="32" xfId="0" applyFont="1" applyFill="1" applyBorder="1" applyAlignment="1">
      <alignment horizontal="center" vertical="top" wrapText="1"/>
    </xf>
    <xf numFmtId="168" fontId="14" fillId="9" borderId="32" xfId="0" applyNumberFormat="1" applyFont="1" applyFill="1" applyBorder="1" applyAlignment="1">
      <alignment horizontal="right" vertical="top" wrapText="1"/>
    </xf>
    <xf numFmtId="4" fontId="14" fillId="9" borderId="32" xfId="0" applyNumberFormat="1" applyFont="1" applyFill="1" applyBorder="1" applyAlignment="1">
      <alignment horizontal="right" vertical="top" wrapText="1"/>
    </xf>
    <xf numFmtId="0" fontId="14" fillId="10" borderId="32" xfId="0" applyFont="1" applyFill="1" applyBorder="1" applyAlignment="1">
      <alignment horizontal="right" vertical="top" wrapText="1"/>
    </xf>
    <xf numFmtId="0" fontId="14" fillId="10" borderId="32" xfId="0" applyFont="1" applyFill="1" applyBorder="1" applyAlignment="1">
      <alignment horizontal="center" vertical="top" wrapText="1"/>
    </xf>
    <xf numFmtId="168" fontId="14" fillId="10" borderId="32" xfId="0" applyNumberFormat="1" applyFont="1" applyFill="1" applyBorder="1" applyAlignment="1">
      <alignment horizontal="right" vertical="top" wrapText="1"/>
    </xf>
    <xf numFmtId="4" fontId="14" fillId="10" borderId="32" xfId="0" applyNumberFormat="1" applyFont="1" applyFill="1" applyBorder="1" applyAlignment="1">
      <alignment horizontal="right" vertical="top" wrapText="1"/>
    </xf>
    <xf numFmtId="4" fontId="14" fillId="5" borderId="0" xfId="0" applyNumberFormat="1" applyFont="1" applyFill="1" applyAlignment="1">
      <alignment horizontal="right" vertical="top" wrapText="1"/>
    </xf>
    <xf numFmtId="0" fontId="30" fillId="7" borderId="34" xfId="0" applyFont="1" applyFill="1" applyBorder="1" applyAlignment="1">
      <alignment horizontal="left" vertical="top" wrapText="1"/>
    </xf>
    <xf numFmtId="2" fontId="6" fillId="2" borderId="21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14" fontId="13" fillId="2" borderId="0" xfId="0" applyNumberFormat="1" applyFont="1" applyFill="1" applyBorder="1" applyAlignment="1">
      <alignment horizontal="left" vertical="center"/>
    </xf>
    <xf numFmtId="10" fontId="13" fillId="2" borderId="0" xfId="0" applyNumberFormat="1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right" vertical="center"/>
    </xf>
    <xf numFmtId="0" fontId="31" fillId="2" borderId="4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vertical="center"/>
    </xf>
    <xf numFmtId="0" fontId="31" fillId="2" borderId="30" xfId="0" applyFont="1" applyFill="1" applyBorder="1" applyAlignment="1">
      <alignment horizontal="left" vertical="center"/>
    </xf>
    <xf numFmtId="0" fontId="31" fillId="2" borderId="30" xfId="0" applyFont="1" applyFill="1" applyBorder="1" applyAlignment="1">
      <alignment horizontal="right" vertical="center"/>
    </xf>
    <xf numFmtId="0" fontId="31" fillId="2" borderId="30" xfId="0" applyFont="1" applyFill="1" applyBorder="1" applyAlignment="1">
      <alignment vertical="center"/>
    </xf>
    <xf numFmtId="0" fontId="32" fillId="3" borderId="6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left" vertical="center"/>
    </xf>
    <xf numFmtId="0" fontId="32" fillId="4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  <xf numFmtId="2" fontId="31" fillId="2" borderId="0" xfId="0" applyNumberFormat="1" applyFont="1" applyFill="1" applyBorder="1" applyAlignment="1">
      <alignment horizontal="right" vertical="center"/>
    </xf>
    <xf numFmtId="2" fontId="33" fillId="2" borderId="0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Border="1" applyAlignment="1">
      <alignment vertical="center"/>
    </xf>
    <xf numFmtId="2" fontId="31" fillId="2" borderId="0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0" fontId="31" fillId="2" borderId="0" xfId="0" applyFont="1" applyFill="1" applyBorder="1" applyAlignment="1">
      <alignment horizontal="left" vertical="center"/>
    </xf>
    <xf numFmtId="2" fontId="20" fillId="2" borderId="0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right" vertical="center"/>
    </xf>
    <xf numFmtId="166" fontId="20" fillId="2" borderId="0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right" vertical="center" wrapText="1"/>
    </xf>
    <xf numFmtId="0" fontId="21" fillId="2" borderId="9" xfId="0" applyFont="1" applyFill="1" applyBorder="1" applyAlignment="1">
      <alignment horizontal="right" vertical="center" wrapText="1"/>
    </xf>
    <xf numFmtId="0" fontId="21" fillId="4" borderId="6" xfId="0" applyFont="1" applyFill="1" applyBorder="1" applyAlignment="1">
      <alignment horizontal="right" vertical="center" wrapText="1"/>
    </xf>
    <xf numFmtId="9" fontId="6" fillId="2" borderId="0" xfId="2" applyFont="1" applyFill="1" applyAlignment="1">
      <alignment vertical="center"/>
    </xf>
    <xf numFmtId="9" fontId="6" fillId="2" borderId="0" xfId="2" applyFont="1" applyFill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1" fontId="6" fillId="2" borderId="0" xfId="0" applyNumberFormat="1" applyFont="1" applyFill="1" applyAlignment="1">
      <alignment vertical="center"/>
    </xf>
    <xf numFmtId="14" fontId="36" fillId="2" borderId="7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 wrapText="1"/>
    </xf>
    <xf numFmtId="0" fontId="0" fillId="0" borderId="0" xfId="0"/>
    <xf numFmtId="0" fontId="20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164" fontId="6" fillId="2" borderId="0" xfId="0" applyNumberFormat="1" applyFont="1" applyFill="1" applyAlignment="1">
      <alignment vertical="center"/>
    </xf>
    <xf numFmtId="165" fontId="26" fillId="2" borderId="0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0" fontId="30" fillId="6" borderId="33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/>
    </xf>
    <xf numFmtId="0" fontId="15" fillId="5" borderId="0" xfId="0" applyFont="1" applyFill="1" applyAlignment="1">
      <alignment horizontal="right" vertical="top" wrapText="1"/>
    </xf>
    <xf numFmtId="0" fontId="14" fillId="5" borderId="0" xfId="0" applyFont="1" applyFill="1" applyAlignment="1">
      <alignment horizontal="right" vertical="top" wrapText="1"/>
    </xf>
    <xf numFmtId="0" fontId="0" fillId="0" borderId="0" xfId="0"/>
    <xf numFmtId="0" fontId="28" fillId="5" borderId="32" xfId="0" applyFont="1" applyFill="1" applyBorder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 vertical="top" wrapText="1"/>
    </xf>
    <xf numFmtId="4" fontId="15" fillId="5" borderId="0" xfId="0" applyNumberFormat="1" applyFont="1" applyFill="1" applyAlignment="1">
      <alignment vertical="top" wrapText="1"/>
    </xf>
    <xf numFmtId="0" fontId="15" fillId="5" borderId="0" xfId="0" applyFont="1" applyFill="1" applyAlignment="1">
      <alignment horizontal="right" vertical="top" wrapText="1"/>
    </xf>
    <xf numFmtId="0" fontId="15" fillId="5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right" vertical="top" wrapText="1"/>
    </xf>
    <xf numFmtId="0" fontId="5" fillId="2" borderId="8" xfId="0" applyFont="1" applyFill="1" applyBorder="1" applyAlignment="1">
      <alignment vertical="top" wrapText="1"/>
    </xf>
    <xf numFmtId="0" fontId="15" fillId="5" borderId="0" xfId="0" applyFont="1" applyFill="1" applyAlignment="1">
      <alignment horizontal="right" vertical="top" wrapText="1"/>
    </xf>
    <xf numFmtId="0" fontId="15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right" vertical="top" wrapText="1"/>
    </xf>
    <xf numFmtId="0" fontId="14" fillId="9" borderId="32" xfId="0" applyFont="1" applyFill="1" applyBorder="1" applyAlignment="1">
      <alignment horizontal="left" vertical="top" wrapText="1"/>
    </xf>
    <xf numFmtId="0" fontId="0" fillId="0" borderId="0" xfId="0"/>
    <xf numFmtId="0" fontId="14" fillId="10" borderId="32" xfId="0" applyFont="1" applyFill="1" applyBorder="1" applyAlignment="1">
      <alignment horizontal="left" vertical="top" wrapText="1"/>
    </xf>
    <xf numFmtId="0" fontId="28" fillId="5" borderId="32" xfId="0" applyFont="1" applyFill="1" applyBorder="1" applyAlignment="1">
      <alignment horizontal="left" vertical="top" wrapText="1"/>
    </xf>
    <xf numFmtId="0" fontId="30" fillId="7" borderId="32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2" fontId="6" fillId="2" borderId="10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19" xfId="0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2" fontId="7" fillId="2" borderId="21" xfId="0" applyNumberFormat="1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5" fillId="5" borderId="0" xfId="0" applyFont="1" applyFill="1" applyAlignment="1">
      <alignment horizontal="righ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2" fontId="7" fillId="2" borderId="15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28" fillId="5" borderId="32" xfId="0" applyFont="1" applyFill="1" applyBorder="1" applyAlignment="1">
      <alignment horizontal="left" vertical="top" wrapText="1"/>
    </xf>
    <xf numFmtId="0" fontId="30" fillId="7" borderId="32" xfId="0" applyFont="1" applyFill="1" applyBorder="1" applyAlignment="1">
      <alignment horizontal="left" vertical="top" wrapText="1"/>
    </xf>
    <xf numFmtId="0" fontId="14" fillId="9" borderId="32" xfId="0" applyFont="1" applyFill="1" applyBorder="1" applyAlignment="1">
      <alignment horizontal="left" vertical="top" wrapText="1"/>
    </xf>
    <xf numFmtId="0" fontId="14" fillId="10" borderId="32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right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left" vertical="center"/>
    </xf>
    <xf numFmtId="2" fontId="6" fillId="2" borderId="14" xfId="0" applyNumberFormat="1" applyFont="1" applyFill="1" applyBorder="1" applyAlignment="1">
      <alignment horizontal="left" vertical="center"/>
    </xf>
    <xf numFmtId="0" fontId="28" fillId="5" borderId="0" xfId="0" applyFont="1" applyFill="1" applyAlignment="1">
      <alignment horizontal="center" wrapText="1"/>
    </xf>
    <xf numFmtId="0" fontId="0" fillId="0" borderId="0" xfId="0"/>
    <xf numFmtId="2" fontId="6" fillId="2" borderId="5" xfId="0" applyNumberFormat="1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874622</xdr:colOff>
      <xdr:row>11</xdr:row>
      <xdr:rowOff>101310</xdr:rowOff>
    </xdr:from>
    <xdr:ext cx="1939539" cy="726412"/>
    <xdr:pic>
      <xdr:nvPicPr>
        <xdr:cNvPr id="2" name="Imagem 1">
          <a:extLst>
            <a:ext uri="{FF2B5EF4-FFF2-40B4-BE49-F238E27FC236}">
              <a16:creationId xmlns:a16="http://schemas.microsoft.com/office/drawing/2014/main" id="{73E1F9E4-5ABE-44D3-A3D5-9DBC1FA6F9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922" y="2434935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786765</xdr:colOff>
      <xdr:row>11</xdr:row>
      <xdr:rowOff>53940</xdr:rowOff>
    </xdr:from>
    <xdr:to>
      <xdr:col>7</xdr:col>
      <xdr:colOff>203834</xdr:colOff>
      <xdr:row>12</xdr:row>
      <xdr:rowOff>639024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8A0580B-1566-4D46-8B74-90ED1E5BE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4815" y="2387565"/>
          <a:ext cx="1836419" cy="775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333909</xdr:colOff>
      <xdr:row>3</xdr:row>
      <xdr:rowOff>102038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09" y="1177803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66337</xdr:colOff>
      <xdr:row>3</xdr:row>
      <xdr:rowOff>8965</xdr:rowOff>
    </xdr:from>
    <xdr:to>
      <xdr:col>5</xdr:col>
      <xdr:colOff>1066801</xdr:colOff>
      <xdr:row>5</xdr:row>
      <xdr:rowOff>58539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E083327-79F7-4CD2-A58C-AC9ABE31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0408" y="690283"/>
          <a:ext cx="2246558" cy="10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981946</xdr:colOff>
      <xdr:row>2</xdr:row>
      <xdr:rowOff>202220</xdr:rowOff>
    </xdr:from>
    <xdr:ext cx="1939539" cy="726412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946" y="973185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623720</xdr:colOff>
      <xdr:row>2</xdr:row>
      <xdr:rowOff>80274</xdr:rowOff>
    </xdr:from>
    <xdr:to>
      <xdr:col>7</xdr:col>
      <xdr:colOff>400835</xdr:colOff>
      <xdr:row>3</xdr:row>
      <xdr:rowOff>455808</xdr:rowOff>
    </xdr:to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6FE8DF1-7D82-478C-8ACA-B219DE4C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720" y="851239"/>
          <a:ext cx="1834627" cy="78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205755</xdr:colOff>
      <xdr:row>3</xdr:row>
      <xdr:rowOff>334102</xdr:rowOff>
    </xdr:from>
    <xdr:ext cx="2148034" cy="866791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55" y="940238"/>
          <a:ext cx="2148034" cy="866791"/>
        </a:xfrm>
        <a:prstGeom prst="rect">
          <a:avLst/>
        </a:prstGeom>
      </xdr:spPr>
    </xdr:pic>
    <xdr:clientData/>
  </xdr:oneCellAnchor>
  <xdr:twoCellAnchor editAs="oneCell">
    <xdr:from>
      <xdr:col>5</xdr:col>
      <xdr:colOff>914154</xdr:colOff>
      <xdr:row>3</xdr:row>
      <xdr:rowOff>106879</xdr:rowOff>
    </xdr:from>
    <xdr:to>
      <xdr:col>7</xdr:col>
      <xdr:colOff>1066800</xdr:colOff>
      <xdr:row>5</xdr:row>
      <xdr:rowOff>55717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6E669B8-6196-4553-BF88-94D3250D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104" y="716479"/>
          <a:ext cx="2714871" cy="1177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356321</xdr:colOff>
      <xdr:row>3</xdr:row>
      <xdr:rowOff>205692</xdr:rowOff>
    </xdr:from>
    <xdr:ext cx="2148034" cy="866791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21" y="805767"/>
          <a:ext cx="2148034" cy="866791"/>
        </a:xfrm>
        <a:prstGeom prst="rect">
          <a:avLst/>
        </a:prstGeom>
      </xdr:spPr>
    </xdr:pic>
    <xdr:clientData/>
  </xdr:oneCellAnchor>
  <xdr:twoCellAnchor editAs="oneCell">
    <xdr:from>
      <xdr:col>5</xdr:col>
      <xdr:colOff>841463</xdr:colOff>
      <xdr:row>3</xdr:row>
      <xdr:rowOff>31281</xdr:rowOff>
    </xdr:from>
    <xdr:to>
      <xdr:col>7</xdr:col>
      <xdr:colOff>968956</xdr:colOff>
      <xdr:row>4</xdr:row>
      <xdr:rowOff>260489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0BE1884-C12C-4CFA-AAD7-C4E24A59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88" y="631356"/>
          <a:ext cx="2403968" cy="126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1052366</xdr:colOff>
      <xdr:row>3</xdr:row>
      <xdr:rowOff>54430</xdr:rowOff>
    </xdr:from>
    <xdr:ext cx="2605234" cy="1121228"/>
    <xdr:pic>
      <xdr:nvPicPr>
        <xdr:cNvPr id="4" name="Imagem 3">
          <a:extLst>
            <a:ext uri="{FF2B5EF4-FFF2-40B4-BE49-F238E27FC236}">
              <a16:creationId xmlns:a16="http://schemas.microsoft.com/office/drawing/2014/main" id="{4A82A371-C11A-49BB-8313-492B4D1E0D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366" y="664030"/>
          <a:ext cx="2605234" cy="1121228"/>
        </a:xfrm>
        <a:prstGeom prst="rect">
          <a:avLst/>
        </a:prstGeom>
      </xdr:spPr>
    </xdr:pic>
    <xdr:clientData/>
  </xdr:oneCellAnchor>
  <xdr:twoCellAnchor editAs="oneCell">
    <xdr:from>
      <xdr:col>4</xdr:col>
      <xdr:colOff>447947</xdr:colOff>
      <xdr:row>3</xdr:row>
      <xdr:rowOff>24518</xdr:rowOff>
    </xdr:from>
    <xdr:to>
      <xdr:col>5</xdr:col>
      <xdr:colOff>1334316</xdr:colOff>
      <xdr:row>5</xdr:row>
      <xdr:rowOff>11525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E0F4BE9-70FC-477E-B1E4-DD0B1D95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322" y="624593"/>
          <a:ext cx="2705644" cy="116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5"/>
  <sheetViews>
    <sheetView tabSelected="1" view="pageBreakPreview" topLeftCell="A409" zoomScaleNormal="100" zoomScaleSheetLayoutView="100" workbookViewId="0">
      <selection activeCell="N427" sqref="N427"/>
    </sheetView>
  </sheetViews>
  <sheetFormatPr defaultColWidth="9" defaultRowHeight="15" x14ac:dyDescent="0.2"/>
  <cols>
    <col min="1" max="1" width="6.5" style="145" customWidth="1"/>
    <col min="2" max="2" width="38.75" style="28" customWidth="1"/>
    <col min="3" max="3" width="15.625" style="30" bestFit="1" customWidth="1"/>
    <col min="4" max="4" width="14.625" style="29" customWidth="1"/>
    <col min="5" max="5" width="19.75" style="141" customWidth="1"/>
    <col min="6" max="6" width="21.75" style="142" customWidth="1"/>
    <col min="7" max="7" width="10" style="138" bestFit="1" customWidth="1"/>
    <col min="8" max="8" width="12.125" style="138" customWidth="1"/>
    <col min="9" max="9" width="1.875" style="9" customWidth="1"/>
    <col min="10" max="10" width="9" style="9" customWidth="1"/>
    <col min="11" max="11" width="9.625" style="9" customWidth="1"/>
    <col min="12" max="12" width="10.25" style="9" customWidth="1"/>
    <col min="13" max="13" width="14.5" style="9" bestFit="1" customWidth="1"/>
    <col min="14" max="14" width="17.75" style="9" bestFit="1" customWidth="1"/>
    <col min="15" max="16384" width="9" style="9"/>
  </cols>
  <sheetData>
    <row r="1" spans="1:10" x14ac:dyDescent="0.2">
      <c r="A1" s="75"/>
      <c r="B1" s="79" t="s">
        <v>4</v>
      </c>
      <c r="C1" s="114" t="s">
        <v>60</v>
      </c>
      <c r="D1" s="76"/>
      <c r="E1" s="119"/>
      <c r="F1" s="120"/>
      <c r="G1" s="120"/>
      <c r="H1" s="121"/>
      <c r="I1" s="83"/>
      <c r="J1" s="84"/>
    </row>
    <row r="2" spans="1:10" x14ac:dyDescent="0.2">
      <c r="A2" s="75"/>
      <c r="B2" s="80" t="s">
        <v>5</v>
      </c>
      <c r="C2" s="115" t="s">
        <v>416</v>
      </c>
      <c r="D2" s="49"/>
      <c r="E2" s="122"/>
      <c r="F2" s="123"/>
      <c r="G2" s="123"/>
      <c r="H2" s="124"/>
      <c r="I2" s="38"/>
      <c r="J2" s="85"/>
    </row>
    <row r="3" spans="1:10" x14ac:dyDescent="0.2">
      <c r="A3" s="75"/>
      <c r="B3" s="80" t="s">
        <v>41</v>
      </c>
      <c r="C3" s="116">
        <f ca="1">TODAY()</f>
        <v>44704</v>
      </c>
      <c r="D3" s="49"/>
      <c r="E3" s="122"/>
      <c r="F3" s="123"/>
      <c r="G3" s="123"/>
      <c r="H3" s="124"/>
      <c r="I3" s="38"/>
      <c r="J3" s="85"/>
    </row>
    <row r="4" spans="1:10" x14ac:dyDescent="0.2">
      <c r="A4" s="75"/>
      <c r="B4" s="80" t="s">
        <v>97</v>
      </c>
      <c r="C4" s="117">
        <v>0.24229999999999999</v>
      </c>
      <c r="D4" s="49"/>
      <c r="E4" s="122"/>
      <c r="F4" s="123"/>
      <c r="G4" s="123"/>
      <c r="H4" s="124"/>
      <c r="I4" s="38"/>
      <c r="J4" s="85"/>
    </row>
    <row r="5" spans="1:10" x14ac:dyDescent="0.2">
      <c r="A5" s="75"/>
      <c r="B5" s="81" t="s">
        <v>98</v>
      </c>
      <c r="C5" s="117"/>
      <c r="D5" s="49"/>
      <c r="E5" s="122"/>
      <c r="F5" s="123"/>
      <c r="G5" s="123"/>
      <c r="H5" s="124"/>
      <c r="I5" s="38"/>
      <c r="J5" s="85"/>
    </row>
    <row r="6" spans="1:10" ht="180" x14ac:dyDescent="0.2">
      <c r="A6" s="75"/>
      <c r="B6" s="81" t="s">
        <v>99</v>
      </c>
      <c r="C6" s="270" t="s">
        <v>935</v>
      </c>
      <c r="D6" s="49"/>
      <c r="E6" s="122"/>
      <c r="F6" s="123"/>
      <c r="G6" s="123"/>
      <c r="H6" s="124"/>
      <c r="I6" s="38"/>
      <c r="J6" s="85"/>
    </row>
    <row r="7" spans="1:10" x14ac:dyDescent="0.2">
      <c r="A7" s="75"/>
      <c r="B7" s="81" t="s">
        <v>139</v>
      </c>
      <c r="C7" s="38" t="s">
        <v>140</v>
      </c>
      <c r="D7" s="49"/>
      <c r="E7" s="122"/>
      <c r="F7" s="123"/>
      <c r="G7" s="123"/>
      <c r="H7" s="124"/>
      <c r="I7" s="38"/>
      <c r="J7" s="85"/>
    </row>
    <row r="8" spans="1:10" x14ac:dyDescent="0.2">
      <c r="A8" s="75"/>
      <c r="B8" s="82" t="s">
        <v>100</v>
      </c>
      <c r="C8" s="77" t="s">
        <v>101</v>
      </c>
      <c r="D8" s="78"/>
      <c r="E8" s="125"/>
      <c r="F8" s="126"/>
      <c r="G8" s="126"/>
      <c r="H8" s="127"/>
      <c r="I8" s="77"/>
      <c r="J8" s="86"/>
    </row>
    <row r="10" spans="1:10" ht="25.9" customHeight="1" thickBot="1" x14ac:dyDescent="0.25">
      <c r="A10" s="205" t="str">
        <f>"MEMORIAL DE CÁLCULO - " &amp;C13</f>
        <v>MEMORIAL DE CÁLCULO - DRENAGEM DA RUA FRANCISCA RICARDINA DE PAULA</v>
      </c>
      <c r="B10" s="205"/>
      <c r="C10" s="205"/>
      <c r="D10" s="205"/>
      <c r="E10" s="205"/>
      <c r="F10" s="206"/>
      <c r="G10" s="45" t="s">
        <v>4</v>
      </c>
      <c r="H10" s="118" t="str">
        <f>C1</f>
        <v>R00</v>
      </c>
    </row>
    <row r="11" spans="1:10" ht="23.45" customHeight="1" thickTop="1" thickBot="1" x14ac:dyDescent="0.25">
      <c r="A11" s="207"/>
      <c r="B11" s="207"/>
      <c r="C11" s="207"/>
      <c r="D11" s="207"/>
      <c r="E11" s="207"/>
      <c r="F11" s="208"/>
      <c r="G11" s="27" t="s">
        <v>41</v>
      </c>
      <c r="H11" s="154">
        <f ca="1">C3</f>
        <v>44704</v>
      </c>
    </row>
    <row r="12" spans="1:10" ht="15.6" customHeight="1" thickTop="1" x14ac:dyDescent="0.2">
      <c r="A12" s="193" t="s">
        <v>94</v>
      </c>
      <c r="B12" s="194"/>
      <c r="C12" s="199" t="s">
        <v>95</v>
      </c>
      <c r="D12" s="200"/>
      <c r="E12" s="201"/>
      <c r="F12" s="197" t="s">
        <v>40</v>
      </c>
      <c r="G12" s="193"/>
      <c r="H12" s="193"/>
    </row>
    <row r="13" spans="1:10" ht="53.45" customHeight="1" thickBot="1" x14ac:dyDescent="0.25">
      <c r="A13" s="195"/>
      <c r="B13" s="196"/>
      <c r="C13" s="202" t="str">
        <f>C2</f>
        <v>DRENAGEM DA RUA FRANCISCA RICARDINA DE PAULA</v>
      </c>
      <c r="D13" s="203"/>
      <c r="E13" s="204"/>
      <c r="F13" s="198"/>
      <c r="G13" s="195"/>
      <c r="H13" s="195"/>
    </row>
    <row r="14" spans="1:10" ht="22.15" customHeight="1" thickBot="1" x14ac:dyDescent="0.25">
      <c r="A14" s="209" t="str">
        <f>"PROJETO EXECUTIVO - "&amp;C13</f>
        <v>PROJETO EXECUTIVO - DRENAGEM DA RUA FRANCISCA RICARDINA DE PAULA</v>
      </c>
      <c r="B14" s="209"/>
      <c r="C14" s="209"/>
      <c r="D14" s="209"/>
      <c r="E14" s="209"/>
      <c r="F14" s="209"/>
      <c r="G14" s="209"/>
      <c r="H14" s="209"/>
    </row>
    <row r="15" spans="1:10" ht="15.75" thickBot="1" x14ac:dyDescent="0.25">
      <c r="A15" s="210"/>
      <c r="B15" s="210"/>
      <c r="C15" s="210"/>
      <c r="D15" s="210"/>
      <c r="E15" s="210"/>
      <c r="F15" s="210"/>
      <c r="G15" s="210"/>
      <c r="H15" s="210"/>
    </row>
    <row r="16" spans="1:10" s="10" customFormat="1" ht="30" customHeight="1" thickBot="1" x14ac:dyDescent="0.25">
      <c r="A16" s="147">
        <v>1</v>
      </c>
      <c r="B16" s="191" t="s">
        <v>20</v>
      </c>
      <c r="C16" s="191"/>
      <c r="D16" s="191"/>
      <c r="E16" s="191"/>
      <c r="F16" s="191"/>
      <c r="G16" s="128"/>
      <c r="H16" s="128"/>
    </row>
    <row r="17" spans="1:14" s="10" customFormat="1" ht="15.75" x14ac:dyDescent="0.2">
      <c r="A17" s="148" t="s">
        <v>79</v>
      </c>
      <c r="B17" s="187" t="s">
        <v>44</v>
      </c>
      <c r="C17" s="187"/>
      <c r="D17" s="187"/>
      <c r="E17" s="187"/>
      <c r="F17" s="187"/>
      <c r="G17" s="129"/>
      <c r="H17" s="129"/>
    </row>
    <row r="18" spans="1:14" x14ac:dyDescent="0.2">
      <c r="A18" s="56"/>
      <c r="B18" s="47"/>
      <c r="C18" s="48"/>
      <c r="D18" s="49"/>
      <c r="E18" s="122"/>
      <c r="F18" s="123"/>
      <c r="G18" s="124"/>
      <c r="H18" s="124"/>
    </row>
    <row r="19" spans="1:14" x14ac:dyDescent="0.2">
      <c r="A19" s="56"/>
      <c r="B19" s="47" t="s">
        <v>43</v>
      </c>
      <c r="C19" s="57">
        <v>14</v>
      </c>
      <c r="D19" s="49"/>
      <c r="E19" s="122"/>
      <c r="F19" s="123"/>
      <c r="G19" s="124"/>
      <c r="H19" s="124"/>
    </row>
    <row r="20" spans="1:14" x14ac:dyDescent="0.2">
      <c r="A20" s="56"/>
      <c r="B20" s="47" t="s">
        <v>26</v>
      </c>
      <c r="C20" s="57">
        <v>30</v>
      </c>
      <c r="D20" s="50"/>
      <c r="E20" s="130"/>
      <c r="F20" s="192"/>
      <c r="G20" s="192"/>
      <c r="H20" s="124"/>
    </row>
    <row r="21" spans="1:14" x14ac:dyDescent="0.2">
      <c r="A21" s="56"/>
      <c r="B21" s="47" t="s">
        <v>27</v>
      </c>
      <c r="C21" s="57">
        <v>5</v>
      </c>
      <c r="D21" s="50"/>
      <c r="E21" s="130"/>
      <c r="F21" s="192"/>
      <c r="G21" s="192"/>
      <c r="H21" s="124"/>
    </row>
    <row r="22" spans="1:14" x14ac:dyDescent="0.2">
      <c r="A22" s="56"/>
      <c r="B22" s="51" t="s">
        <v>0</v>
      </c>
      <c r="C22" s="63">
        <f>C20*C21*C19</f>
        <v>2100</v>
      </c>
      <c r="D22" s="52" t="s">
        <v>48</v>
      </c>
      <c r="E22" s="122"/>
      <c r="F22" s="123"/>
      <c r="G22" s="124"/>
      <c r="H22" s="124"/>
    </row>
    <row r="23" spans="1:14" ht="15.75" thickBot="1" x14ac:dyDescent="0.25">
      <c r="A23" s="56"/>
      <c r="B23" s="47"/>
      <c r="C23" s="53"/>
      <c r="D23" s="54"/>
      <c r="E23" s="130"/>
      <c r="F23" s="131"/>
      <c r="G23" s="132"/>
      <c r="H23" s="132"/>
      <c r="J23" s="10"/>
      <c r="K23" s="10"/>
    </row>
    <row r="24" spans="1:14" s="10" customFormat="1" ht="30" customHeight="1" thickBot="1" x14ac:dyDescent="0.25">
      <c r="A24" s="147">
        <v>2</v>
      </c>
      <c r="B24" s="191" t="s">
        <v>457</v>
      </c>
      <c r="C24" s="191"/>
      <c r="D24" s="191"/>
      <c r="E24" s="191"/>
      <c r="F24" s="191"/>
      <c r="G24" s="128"/>
      <c r="H24" s="128"/>
      <c r="K24" s="68"/>
      <c r="L24" s="68"/>
      <c r="M24" s="68"/>
      <c r="N24" s="68"/>
    </row>
    <row r="25" spans="1:14" s="10" customFormat="1" ht="15.75" x14ac:dyDescent="0.2">
      <c r="A25" s="148" t="s">
        <v>80</v>
      </c>
      <c r="B25" s="187" t="s">
        <v>91</v>
      </c>
      <c r="C25" s="187"/>
      <c r="D25" s="187"/>
      <c r="E25" s="187"/>
      <c r="F25" s="187"/>
      <c r="G25" s="129"/>
      <c r="H25" s="129"/>
      <c r="J25" s="9"/>
      <c r="K25" s="38"/>
      <c r="L25" s="68"/>
      <c r="M25" s="68"/>
      <c r="N25" s="68"/>
    </row>
    <row r="26" spans="1:14" ht="18.75" x14ac:dyDescent="0.3">
      <c r="A26" s="56"/>
      <c r="B26" s="47"/>
      <c r="C26" s="48"/>
      <c r="D26" s="49"/>
      <c r="E26" s="122"/>
      <c r="F26" s="123"/>
      <c r="G26" s="124"/>
      <c r="H26" s="124"/>
      <c r="K26" s="25"/>
      <c r="L26" s="25"/>
      <c r="M26" s="25"/>
      <c r="N26" s="38"/>
    </row>
    <row r="27" spans="1:14" ht="18.75" x14ac:dyDescent="0.3">
      <c r="A27" s="56"/>
      <c r="B27" s="51" t="s">
        <v>0</v>
      </c>
      <c r="C27" s="60">
        <f>C21</f>
        <v>5</v>
      </c>
      <c r="D27" s="55" t="s">
        <v>9</v>
      </c>
      <c r="E27" s="130"/>
      <c r="F27" s="192"/>
      <c r="G27" s="192"/>
      <c r="H27" s="124"/>
      <c r="K27" s="69"/>
      <c r="L27" s="25"/>
      <c r="M27" s="25"/>
      <c r="N27" s="38"/>
    </row>
    <row r="28" spans="1:14" ht="15.75" thickBot="1" x14ac:dyDescent="0.25">
      <c r="A28" s="56"/>
      <c r="B28" s="47"/>
      <c r="C28" s="53"/>
      <c r="D28" s="55"/>
      <c r="E28" s="130"/>
      <c r="F28" s="131"/>
      <c r="G28" s="132"/>
      <c r="H28" s="132"/>
      <c r="J28" s="10"/>
      <c r="K28" s="68"/>
      <c r="L28" s="38"/>
      <c r="M28" s="38"/>
      <c r="N28" s="38"/>
    </row>
    <row r="29" spans="1:14" s="10" customFormat="1" ht="15.75" x14ac:dyDescent="0.2">
      <c r="A29" s="148" t="s">
        <v>635</v>
      </c>
      <c r="B29" s="187" t="s">
        <v>10</v>
      </c>
      <c r="C29" s="187"/>
      <c r="D29" s="187"/>
      <c r="E29" s="187"/>
      <c r="F29" s="187"/>
      <c r="G29" s="129"/>
      <c r="H29" s="129"/>
      <c r="J29" s="9"/>
      <c r="K29" s="9"/>
    </row>
    <row r="30" spans="1:14" x14ac:dyDescent="0.2">
      <c r="A30" s="56"/>
      <c r="B30" s="47"/>
      <c r="C30" s="48"/>
      <c r="D30" s="49"/>
      <c r="E30" s="122"/>
      <c r="F30" s="123"/>
      <c r="G30" s="124"/>
      <c r="H30" s="124"/>
    </row>
    <row r="31" spans="1:14" x14ac:dyDescent="0.2">
      <c r="A31" s="56"/>
      <c r="B31" s="51" t="s">
        <v>0</v>
      </c>
      <c r="C31" s="60">
        <v>1</v>
      </c>
      <c r="D31" s="55" t="s">
        <v>2</v>
      </c>
      <c r="E31" s="130"/>
      <c r="F31" s="192"/>
      <c r="G31" s="192"/>
      <c r="H31" s="124"/>
    </row>
    <row r="32" spans="1:14" ht="15.75" thickBot="1" x14ac:dyDescent="0.25">
      <c r="A32" s="56"/>
      <c r="B32" s="47"/>
      <c r="C32" s="53"/>
      <c r="D32" s="54"/>
      <c r="E32" s="130"/>
      <c r="F32" s="131"/>
      <c r="G32" s="132"/>
      <c r="H32" s="132"/>
      <c r="J32" s="10"/>
      <c r="K32" s="10"/>
    </row>
    <row r="33" spans="1:11" s="10" customFormat="1" ht="15.75" x14ac:dyDescent="0.2">
      <c r="A33" s="148" t="s">
        <v>636</v>
      </c>
      <c r="B33" s="187" t="s">
        <v>92</v>
      </c>
      <c r="C33" s="187"/>
      <c r="D33" s="187"/>
      <c r="E33" s="187"/>
      <c r="F33" s="187"/>
      <c r="G33" s="129"/>
      <c r="H33" s="129"/>
      <c r="J33" s="9"/>
      <c r="K33" s="9"/>
    </row>
    <row r="34" spans="1:11" x14ac:dyDescent="0.2">
      <c r="A34" s="56"/>
      <c r="B34" s="47"/>
      <c r="C34" s="48"/>
      <c r="D34" s="49"/>
      <c r="E34" s="122"/>
      <c r="F34" s="123"/>
      <c r="G34" s="124"/>
      <c r="H34" s="124"/>
    </row>
    <row r="35" spans="1:11" x14ac:dyDescent="0.2">
      <c r="A35" s="56"/>
      <c r="B35" s="47" t="s">
        <v>8</v>
      </c>
      <c r="C35" s="57">
        <v>2</v>
      </c>
      <c r="D35" s="50" t="s">
        <v>2</v>
      </c>
      <c r="E35" s="130"/>
      <c r="F35" s="192"/>
      <c r="G35" s="192"/>
      <c r="H35" s="124"/>
    </row>
    <row r="36" spans="1:11" x14ac:dyDescent="0.2">
      <c r="A36" s="56"/>
      <c r="B36" s="47" t="s">
        <v>127</v>
      </c>
      <c r="C36" s="57">
        <f>C27</f>
        <v>5</v>
      </c>
      <c r="D36" s="50" t="s">
        <v>9</v>
      </c>
      <c r="E36" s="130"/>
      <c r="F36" s="131"/>
      <c r="G36" s="132"/>
      <c r="H36" s="132"/>
    </row>
    <row r="37" spans="1:11" x14ac:dyDescent="0.2">
      <c r="A37" s="56"/>
      <c r="B37" s="51" t="s">
        <v>0</v>
      </c>
      <c r="C37" s="63">
        <f>C35*C36</f>
        <v>10</v>
      </c>
      <c r="D37" s="52" t="s">
        <v>9</v>
      </c>
      <c r="E37" s="122"/>
      <c r="F37" s="123"/>
      <c r="G37" s="124"/>
      <c r="H37" s="124"/>
    </row>
    <row r="38" spans="1:11" ht="15.75" thickBot="1" x14ac:dyDescent="0.25">
      <c r="A38" s="56"/>
      <c r="B38" s="47"/>
      <c r="C38" s="48"/>
      <c r="D38" s="49"/>
      <c r="E38" s="122"/>
      <c r="F38" s="123"/>
      <c r="G38" s="124"/>
      <c r="H38" s="124"/>
      <c r="J38" s="10"/>
      <c r="K38" s="10"/>
    </row>
    <row r="39" spans="1:11" s="10" customFormat="1" ht="15.75" x14ac:dyDescent="0.2">
      <c r="A39" s="148" t="s">
        <v>637</v>
      </c>
      <c r="B39" s="187" t="s">
        <v>417</v>
      </c>
      <c r="C39" s="187"/>
      <c r="D39" s="187"/>
      <c r="E39" s="187"/>
      <c r="F39" s="187"/>
      <c r="G39" s="129"/>
      <c r="H39" s="129"/>
      <c r="J39" s="9"/>
      <c r="K39" s="9"/>
    </row>
    <row r="40" spans="1:11" x14ac:dyDescent="0.2">
      <c r="A40" s="56"/>
      <c r="B40" s="47"/>
      <c r="C40" s="48"/>
      <c r="D40" s="49"/>
      <c r="E40" s="157"/>
      <c r="F40" s="123"/>
      <c r="G40" s="124"/>
      <c r="H40" s="124"/>
    </row>
    <row r="41" spans="1:11" x14ac:dyDescent="0.2">
      <c r="A41" s="56"/>
      <c r="B41" s="51" t="s">
        <v>0</v>
      </c>
      <c r="C41" s="60">
        <v>1</v>
      </c>
      <c r="D41" s="55" t="s">
        <v>2</v>
      </c>
      <c r="E41" s="130"/>
      <c r="F41" s="192"/>
      <c r="G41" s="192"/>
      <c r="H41" s="124"/>
    </row>
    <row r="42" spans="1:11" ht="15.75" thickBot="1" x14ac:dyDescent="0.25">
      <c r="A42" s="56"/>
      <c r="B42" s="47"/>
      <c r="C42" s="53"/>
      <c r="D42" s="54"/>
      <c r="E42" s="130"/>
      <c r="F42" s="131"/>
      <c r="G42" s="132"/>
      <c r="H42" s="132"/>
      <c r="J42" s="10"/>
      <c r="K42" s="10"/>
    </row>
    <row r="43" spans="1:11" s="10" customFormat="1" ht="31.5" customHeight="1" thickBot="1" x14ac:dyDescent="0.25">
      <c r="A43" s="147">
        <v>3</v>
      </c>
      <c r="B43" s="191" t="s">
        <v>42</v>
      </c>
      <c r="C43" s="191"/>
      <c r="D43" s="191"/>
      <c r="E43" s="191"/>
      <c r="F43" s="191"/>
      <c r="G43" s="128"/>
      <c r="H43" s="128"/>
    </row>
    <row r="44" spans="1:11" s="10" customFormat="1" ht="15.75" x14ac:dyDescent="0.2">
      <c r="A44" s="148" t="s">
        <v>81</v>
      </c>
      <c r="B44" s="187" t="s">
        <v>7</v>
      </c>
      <c r="C44" s="187"/>
      <c r="D44" s="187"/>
      <c r="E44" s="187"/>
      <c r="F44" s="187"/>
      <c r="G44" s="129"/>
      <c r="H44" s="129"/>
      <c r="J44" s="9"/>
      <c r="K44" s="9"/>
    </row>
    <row r="45" spans="1:11" x14ac:dyDescent="0.2">
      <c r="A45" s="56"/>
      <c r="B45" s="47"/>
      <c r="C45" s="48"/>
      <c r="D45" s="49"/>
      <c r="E45" s="122"/>
      <c r="F45" s="123"/>
      <c r="G45" s="124"/>
      <c r="H45" s="124"/>
    </row>
    <row r="46" spans="1:11" x14ac:dyDescent="0.2">
      <c r="A46" s="56"/>
      <c r="B46" s="51" t="s">
        <v>8</v>
      </c>
      <c r="C46" s="60">
        <v>1</v>
      </c>
      <c r="D46" s="54" t="s">
        <v>2</v>
      </c>
      <c r="E46" s="130"/>
      <c r="F46" s="192"/>
      <c r="G46" s="192"/>
      <c r="H46" s="124"/>
    </row>
    <row r="47" spans="1:11" ht="15.75" thickBot="1" x14ac:dyDescent="0.25">
      <c r="A47" s="56"/>
      <c r="B47" s="47"/>
      <c r="C47" s="53"/>
      <c r="D47" s="54"/>
      <c r="E47" s="130"/>
      <c r="F47" s="131"/>
      <c r="G47" s="132"/>
      <c r="H47" s="132"/>
      <c r="J47" s="10"/>
      <c r="K47" s="10"/>
    </row>
    <row r="48" spans="1:11" s="10" customFormat="1" ht="31.5" customHeight="1" thickBot="1" x14ac:dyDescent="0.25">
      <c r="A48" s="147">
        <v>4</v>
      </c>
      <c r="B48" s="191" t="s">
        <v>61</v>
      </c>
      <c r="C48" s="191"/>
      <c r="D48" s="191"/>
      <c r="E48" s="191"/>
      <c r="F48" s="191"/>
      <c r="G48" s="128"/>
      <c r="H48" s="128"/>
    </row>
    <row r="49" spans="1:11" s="10" customFormat="1" ht="15.75" x14ac:dyDescent="0.2">
      <c r="A49" s="148" t="s">
        <v>638</v>
      </c>
      <c r="B49" s="187" t="s">
        <v>69</v>
      </c>
      <c r="C49" s="187"/>
      <c r="D49" s="187"/>
      <c r="E49" s="187"/>
      <c r="F49" s="187"/>
      <c r="G49" s="129"/>
      <c r="H49" s="129"/>
      <c r="J49" s="9"/>
      <c r="K49" s="9"/>
    </row>
    <row r="50" spans="1:11" x14ac:dyDescent="0.2">
      <c r="A50" s="56"/>
      <c r="B50" s="47"/>
      <c r="C50" s="48"/>
      <c r="D50" s="49"/>
      <c r="E50" s="122"/>
      <c r="F50" s="123"/>
      <c r="G50" s="124"/>
      <c r="H50" s="124"/>
    </row>
    <row r="51" spans="1:11" x14ac:dyDescent="0.2">
      <c r="A51" s="56"/>
      <c r="B51" s="56" t="s">
        <v>128</v>
      </c>
      <c r="C51" s="57">
        <v>10</v>
      </c>
      <c r="D51" s="62" t="s">
        <v>2</v>
      </c>
      <c r="E51" s="190" t="s">
        <v>47</v>
      </c>
      <c r="F51" s="190"/>
      <c r="G51" s="190"/>
      <c r="H51" s="124"/>
    </row>
    <row r="52" spans="1:11" x14ac:dyDescent="0.2">
      <c r="A52" s="56"/>
      <c r="B52" s="56" t="s">
        <v>418</v>
      </c>
      <c r="C52" s="57">
        <v>16</v>
      </c>
      <c r="D52" s="62" t="s">
        <v>2</v>
      </c>
      <c r="E52" s="190" t="s">
        <v>47</v>
      </c>
      <c r="F52" s="190"/>
      <c r="G52" s="190"/>
      <c r="H52" s="124"/>
    </row>
    <row r="53" spans="1:11" x14ac:dyDescent="0.2">
      <c r="A53" s="56"/>
      <c r="B53" s="59" t="s">
        <v>0</v>
      </c>
      <c r="C53" s="60">
        <f>SUM(C51:C52)</f>
        <v>26</v>
      </c>
      <c r="D53" s="52" t="s">
        <v>2</v>
      </c>
      <c r="E53" s="122"/>
      <c r="F53" s="123"/>
      <c r="G53" s="124"/>
      <c r="H53" s="124"/>
    </row>
    <row r="54" spans="1:11" ht="15.75" thickBot="1" x14ac:dyDescent="0.25">
      <c r="A54" s="56"/>
      <c r="B54" s="47"/>
      <c r="C54" s="48"/>
      <c r="D54" s="49"/>
      <c r="E54" s="122"/>
      <c r="F54" s="123"/>
      <c r="G54" s="124"/>
      <c r="H54" s="124"/>
      <c r="J54" s="12"/>
      <c r="K54" s="12"/>
    </row>
    <row r="55" spans="1:11" s="12" customFormat="1" ht="15.75" customHeight="1" x14ac:dyDescent="0.2">
      <c r="A55" s="148" t="s">
        <v>639</v>
      </c>
      <c r="B55" s="187" t="s">
        <v>70</v>
      </c>
      <c r="C55" s="187"/>
      <c r="D55" s="187"/>
      <c r="E55" s="187"/>
      <c r="F55" s="187"/>
      <c r="G55" s="129"/>
      <c r="H55" s="129"/>
      <c r="J55" s="13"/>
      <c r="K55" s="13"/>
    </row>
    <row r="56" spans="1:11" s="13" customFormat="1" x14ac:dyDescent="0.2">
      <c r="A56" s="56"/>
      <c r="B56" s="47"/>
      <c r="C56" s="48"/>
      <c r="D56" s="61"/>
      <c r="E56" s="122"/>
      <c r="F56" s="123"/>
      <c r="G56" s="124"/>
      <c r="H56" s="124"/>
      <c r="J56" s="9"/>
      <c r="K56" s="9"/>
    </row>
    <row r="57" spans="1:11" x14ac:dyDescent="0.2">
      <c r="A57" s="56"/>
      <c r="B57" s="59" t="s">
        <v>129</v>
      </c>
      <c r="C57" s="60">
        <v>432.7</v>
      </c>
      <c r="D57" s="55" t="s">
        <v>12</v>
      </c>
      <c r="E57" s="190" t="s">
        <v>47</v>
      </c>
      <c r="F57" s="190"/>
      <c r="G57" s="190"/>
      <c r="H57" s="124"/>
    </row>
    <row r="58" spans="1:11" s="12" customFormat="1" ht="15.75" thickBot="1" x14ac:dyDescent="0.25">
      <c r="A58" s="56"/>
      <c r="B58" s="47"/>
      <c r="C58" s="48"/>
      <c r="D58" s="61"/>
      <c r="E58" s="122"/>
      <c r="F58" s="123"/>
      <c r="G58" s="124"/>
      <c r="H58" s="124"/>
      <c r="J58" s="10"/>
      <c r="K58" s="10"/>
    </row>
    <row r="59" spans="1:11" s="10" customFormat="1" ht="31.5" customHeight="1" thickBot="1" x14ac:dyDescent="0.25">
      <c r="A59" s="147">
        <v>5</v>
      </c>
      <c r="B59" s="191" t="s">
        <v>29</v>
      </c>
      <c r="C59" s="191"/>
      <c r="D59" s="191"/>
      <c r="E59" s="191"/>
      <c r="F59" s="191"/>
      <c r="G59" s="128"/>
      <c r="H59" s="128"/>
    </row>
    <row r="60" spans="1:11" s="10" customFormat="1" ht="15.75" x14ac:dyDescent="0.2">
      <c r="A60" s="148" t="s">
        <v>82</v>
      </c>
      <c r="B60" s="187" t="s">
        <v>11</v>
      </c>
      <c r="C60" s="187"/>
      <c r="D60" s="187"/>
      <c r="E60" s="187"/>
      <c r="F60" s="187"/>
      <c r="G60" s="129"/>
      <c r="H60" s="129"/>
      <c r="J60" s="9"/>
      <c r="K60" s="9"/>
    </row>
    <row r="61" spans="1:11" x14ac:dyDescent="0.2">
      <c r="A61" s="56"/>
      <c r="B61" s="47"/>
      <c r="C61" s="48"/>
      <c r="D61" s="49"/>
      <c r="E61" s="157"/>
      <c r="F61" s="123"/>
      <c r="G61" s="124"/>
      <c r="H61" s="124"/>
    </row>
    <row r="62" spans="1:11" x14ac:dyDescent="0.2">
      <c r="A62" s="56"/>
      <c r="B62" s="56" t="s">
        <v>133</v>
      </c>
      <c r="C62" s="57">
        <f>C57</f>
        <v>432.7</v>
      </c>
      <c r="D62" s="62" t="s">
        <v>12</v>
      </c>
      <c r="E62" s="130"/>
      <c r="F62" s="192"/>
      <c r="G62" s="192"/>
      <c r="H62" s="124"/>
    </row>
    <row r="63" spans="1:11" x14ac:dyDescent="0.2">
      <c r="A63" s="56"/>
      <c r="B63" s="56" t="s">
        <v>13</v>
      </c>
      <c r="C63" s="57">
        <v>2</v>
      </c>
      <c r="D63" s="160" t="s">
        <v>45</v>
      </c>
      <c r="E63" s="130"/>
      <c r="F63" s="131"/>
      <c r="G63" s="132"/>
      <c r="H63" s="132"/>
    </row>
    <row r="64" spans="1:11" x14ac:dyDescent="0.2">
      <c r="A64" s="56"/>
      <c r="B64" s="59" t="s">
        <v>0</v>
      </c>
      <c r="C64" s="60">
        <f>C62*C63</f>
        <v>865.4</v>
      </c>
      <c r="D64" s="52" t="s">
        <v>12</v>
      </c>
      <c r="E64" s="157"/>
      <c r="F64" s="123"/>
      <c r="G64" s="124"/>
      <c r="H64" s="124"/>
    </row>
    <row r="65" spans="1:11" ht="15.75" thickBot="1" x14ac:dyDescent="0.25">
      <c r="A65" s="56"/>
      <c r="B65" s="47"/>
      <c r="C65" s="48"/>
      <c r="D65" s="49"/>
      <c r="E65" s="157"/>
      <c r="F65" s="123"/>
      <c r="G65" s="124"/>
      <c r="H65" s="124"/>
      <c r="J65" s="10"/>
      <c r="K65" s="10"/>
    </row>
    <row r="66" spans="1:11" s="10" customFormat="1" ht="15.75" customHeight="1" x14ac:dyDescent="0.2">
      <c r="A66" s="148" t="s">
        <v>134</v>
      </c>
      <c r="B66" s="187" t="s">
        <v>38</v>
      </c>
      <c r="C66" s="187"/>
      <c r="D66" s="187"/>
      <c r="E66" s="187"/>
      <c r="F66" s="187"/>
      <c r="G66" s="129"/>
      <c r="H66" s="129"/>
      <c r="J66" s="9"/>
      <c r="K66" s="9"/>
    </row>
    <row r="67" spans="1:11" x14ac:dyDescent="0.2">
      <c r="A67" s="56"/>
      <c r="B67" s="56"/>
      <c r="C67" s="48"/>
      <c r="D67" s="49"/>
      <c r="E67" s="157"/>
      <c r="F67" s="123"/>
      <c r="G67" s="124"/>
      <c r="H67" s="124"/>
    </row>
    <row r="68" spans="1:11" ht="26.25" customHeight="1" x14ac:dyDescent="0.2">
      <c r="A68" s="56"/>
      <c r="B68" s="59" t="s">
        <v>122</v>
      </c>
      <c r="C68" s="60">
        <v>30</v>
      </c>
      <c r="D68" s="55" t="s">
        <v>2</v>
      </c>
      <c r="E68" s="190"/>
      <c r="F68" s="190"/>
      <c r="G68" s="190"/>
      <c r="H68" s="190"/>
      <c r="J68" s="10"/>
      <c r="K68" s="10"/>
    </row>
    <row r="69" spans="1:11" s="10" customFormat="1" ht="15.75" thickBot="1" x14ac:dyDescent="0.25">
      <c r="A69" s="56"/>
      <c r="B69" s="56"/>
      <c r="C69" s="48"/>
      <c r="D69" s="49"/>
      <c r="E69" s="157"/>
      <c r="F69" s="123"/>
      <c r="G69" s="124"/>
      <c r="H69" s="124"/>
    </row>
    <row r="70" spans="1:11" s="10" customFormat="1" ht="15.75" x14ac:dyDescent="0.2">
      <c r="A70" s="148" t="s">
        <v>135</v>
      </c>
      <c r="B70" s="187" t="s">
        <v>450</v>
      </c>
      <c r="C70" s="187"/>
      <c r="D70" s="187"/>
      <c r="E70" s="187"/>
      <c r="F70" s="187"/>
      <c r="G70" s="129"/>
      <c r="H70" s="129"/>
      <c r="J70" s="9"/>
      <c r="K70" s="9"/>
    </row>
    <row r="71" spans="1:11" x14ac:dyDescent="0.2">
      <c r="A71" s="56"/>
      <c r="B71" s="56"/>
      <c r="C71" s="48"/>
      <c r="D71" s="49"/>
      <c r="E71" s="157"/>
      <c r="F71" s="123"/>
      <c r="G71" s="124"/>
      <c r="H71" s="124"/>
    </row>
    <row r="72" spans="1:11" ht="26.25" customHeight="1" x14ac:dyDescent="0.2">
      <c r="A72" s="75"/>
      <c r="B72" s="59" t="s">
        <v>123</v>
      </c>
      <c r="C72" s="60">
        <v>8</v>
      </c>
      <c r="D72" s="55" t="s">
        <v>45</v>
      </c>
      <c r="E72" s="190"/>
      <c r="F72" s="190"/>
      <c r="G72" s="190"/>
      <c r="H72" s="190"/>
      <c r="J72" s="10"/>
      <c r="K72" s="10"/>
    </row>
    <row r="73" spans="1:11" s="10" customFormat="1" ht="15.75" thickBot="1" x14ac:dyDescent="0.25">
      <c r="A73" s="75"/>
      <c r="B73" s="47"/>
      <c r="C73" s="48"/>
      <c r="D73" s="49"/>
      <c r="E73" s="157"/>
      <c r="F73" s="123"/>
      <c r="G73" s="124"/>
      <c r="H73" s="124"/>
    </row>
    <row r="74" spans="1:11" s="10" customFormat="1" ht="15.75" x14ac:dyDescent="0.2">
      <c r="A74" s="148" t="s">
        <v>83</v>
      </c>
      <c r="B74" s="187" t="s">
        <v>451</v>
      </c>
      <c r="C74" s="187"/>
      <c r="D74" s="187"/>
      <c r="E74" s="187"/>
      <c r="F74" s="187"/>
      <c r="G74" s="129"/>
      <c r="H74" s="129"/>
      <c r="J74" s="9"/>
      <c r="K74" s="9"/>
    </row>
    <row r="75" spans="1:11" x14ac:dyDescent="0.2">
      <c r="A75" s="56"/>
      <c r="B75" s="56"/>
      <c r="C75" s="48"/>
      <c r="D75" s="49"/>
      <c r="E75" s="157"/>
      <c r="F75" s="123"/>
      <c r="G75" s="124"/>
      <c r="H75" s="124"/>
    </row>
    <row r="76" spans="1:11" ht="26.25" customHeight="1" x14ac:dyDescent="0.2">
      <c r="A76" s="56"/>
      <c r="B76" s="59" t="s">
        <v>122</v>
      </c>
      <c r="C76" s="60">
        <v>8</v>
      </c>
      <c r="D76" s="55" t="s">
        <v>45</v>
      </c>
      <c r="E76" s="190"/>
      <c r="F76" s="190"/>
      <c r="G76" s="190"/>
      <c r="H76" s="190"/>
      <c r="J76" s="10"/>
      <c r="K76" s="10"/>
    </row>
    <row r="77" spans="1:11" s="10" customFormat="1" ht="15.75" thickBot="1" x14ac:dyDescent="0.25">
      <c r="A77" s="56"/>
      <c r="B77" s="47"/>
      <c r="C77" s="48"/>
      <c r="D77" s="49"/>
      <c r="E77" s="157"/>
      <c r="F77" s="123"/>
      <c r="G77" s="124"/>
      <c r="H77" s="124"/>
    </row>
    <row r="78" spans="1:11" s="10" customFormat="1" ht="15.75" x14ac:dyDescent="0.2">
      <c r="A78" s="148" t="s">
        <v>640</v>
      </c>
      <c r="B78" s="187" t="s">
        <v>77</v>
      </c>
      <c r="C78" s="187"/>
      <c r="D78" s="187"/>
      <c r="E78" s="187"/>
      <c r="F78" s="187"/>
      <c r="G78" s="129"/>
      <c r="H78" s="129"/>
      <c r="J78" s="9"/>
      <c r="K78" s="9"/>
    </row>
    <row r="79" spans="1:11" x14ac:dyDescent="0.2">
      <c r="A79" s="56"/>
      <c r="B79" s="56"/>
      <c r="C79" s="48"/>
      <c r="D79" s="49"/>
      <c r="E79" s="157"/>
      <c r="F79" s="123"/>
      <c r="G79" s="124"/>
      <c r="H79" s="124"/>
    </row>
    <row r="80" spans="1:11" x14ac:dyDescent="0.2">
      <c r="A80" s="75"/>
      <c r="B80" s="47" t="s">
        <v>452</v>
      </c>
      <c r="C80" s="58">
        <v>5</v>
      </c>
      <c r="D80" s="49" t="s">
        <v>45</v>
      </c>
      <c r="E80" s="190"/>
      <c r="F80" s="190"/>
      <c r="G80" s="190"/>
      <c r="H80" s="190"/>
    </row>
    <row r="81" spans="1:11" x14ac:dyDescent="0.2">
      <c r="A81" s="75"/>
      <c r="B81" s="47" t="s">
        <v>453</v>
      </c>
      <c r="C81" s="58">
        <f>0.5*0.5</f>
        <v>0.25</v>
      </c>
      <c r="D81" s="49" t="s">
        <v>1</v>
      </c>
      <c r="E81" s="158"/>
      <c r="F81" s="158"/>
      <c r="G81" s="158"/>
      <c r="H81" s="158"/>
    </row>
    <row r="82" spans="1:11" ht="26.25" customHeight="1" x14ac:dyDescent="0.2">
      <c r="A82" s="75"/>
      <c r="B82" s="59" t="s">
        <v>123</v>
      </c>
      <c r="C82" s="60">
        <f>C80*C81</f>
        <v>1.25</v>
      </c>
      <c r="D82" s="55" t="s">
        <v>1</v>
      </c>
      <c r="E82" s="190"/>
      <c r="F82" s="190"/>
      <c r="G82" s="190"/>
      <c r="H82" s="190"/>
      <c r="J82" s="10"/>
      <c r="K82" s="10"/>
    </row>
    <row r="83" spans="1:11" s="10" customFormat="1" ht="15.75" thickBot="1" x14ac:dyDescent="0.25">
      <c r="A83" s="75"/>
      <c r="B83" s="47"/>
      <c r="C83" s="48"/>
      <c r="D83" s="49"/>
      <c r="E83" s="157"/>
      <c r="F83" s="123"/>
      <c r="G83" s="124"/>
      <c r="H83" s="124"/>
    </row>
    <row r="84" spans="1:11" s="10" customFormat="1" ht="15.75" x14ac:dyDescent="0.2">
      <c r="A84" s="148" t="s">
        <v>641</v>
      </c>
      <c r="B84" s="187" t="s">
        <v>124</v>
      </c>
      <c r="C84" s="187"/>
      <c r="D84" s="187"/>
      <c r="E84" s="187"/>
      <c r="F84" s="187"/>
      <c r="G84" s="129"/>
      <c r="H84" s="129"/>
      <c r="J84" s="9"/>
      <c r="K84" s="9"/>
    </row>
    <row r="85" spans="1:11" ht="26.25" customHeight="1" x14ac:dyDescent="0.2">
      <c r="A85" s="56"/>
      <c r="B85" s="59" t="s">
        <v>122</v>
      </c>
      <c r="C85" s="60">
        <v>5</v>
      </c>
      <c r="D85" s="55" t="s">
        <v>2</v>
      </c>
      <c r="E85" s="190"/>
      <c r="F85" s="190"/>
      <c r="G85" s="190"/>
      <c r="H85" s="190"/>
      <c r="J85" s="10"/>
      <c r="K85" s="10"/>
    </row>
    <row r="86" spans="1:11" s="10" customFormat="1" ht="15.75" thickBot="1" x14ac:dyDescent="0.25">
      <c r="A86" s="56"/>
      <c r="B86" s="47"/>
      <c r="C86" s="48"/>
      <c r="D86" s="49"/>
      <c r="E86" s="157"/>
      <c r="F86" s="123"/>
      <c r="G86" s="124"/>
      <c r="H86" s="124"/>
    </row>
    <row r="87" spans="1:11" s="10" customFormat="1" ht="30" customHeight="1" thickBot="1" x14ac:dyDescent="0.25">
      <c r="A87" s="147">
        <v>6</v>
      </c>
      <c r="B87" s="191" t="s">
        <v>419</v>
      </c>
      <c r="C87" s="191"/>
      <c r="D87" s="191"/>
      <c r="E87" s="191"/>
      <c r="F87" s="191"/>
      <c r="G87" s="128"/>
      <c r="H87" s="128"/>
    </row>
    <row r="88" spans="1:11" s="10" customFormat="1" ht="24.6" customHeight="1" thickBot="1" x14ac:dyDescent="0.25">
      <c r="A88" s="149" t="s">
        <v>84</v>
      </c>
      <c r="B88" s="189" t="s">
        <v>420</v>
      </c>
      <c r="C88" s="189"/>
      <c r="D88" s="189"/>
      <c r="E88" s="189"/>
      <c r="F88" s="189"/>
      <c r="G88" s="134"/>
      <c r="H88" s="134"/>
      <c r="J88" s="12"/>
      <c r="K88" s="12"/>
    </row>
    <row r="89" spans="1:11" s="12" customFormat="1" ht="15.75" x14ac:dyDescent="0.2">
      <c r="A89" s="148" t="s">
        <v>136</v>
      </c>
      <c r="B89" s="187" t="s">
        <v>426</v>
      </c>
      <c r="C89" s="187"/>
      <c r="D89" s="187"/>
      <c r="E89" s="187"/>
      <c r="F89" s="187"/>
      <c r="G89" s="129"/>
      <c r="H89" s="129"/>
      <c r="J89" s="13"/>
      <c r="K89" s="13"/>
    </row>
    <row r="90" spans="1:11" s="13" customFormat="1" x14ac:dyDescent="0.2">
      <c r="A90" s="56"/>
      <c r="B90" s="47"/>
      <c r="C90" s="48"/>
      <c r="D90" s="61"/>
      <c r="E90" s="122"/>
      <c r="F90" s="123"/>
      <c r="G90" s="124"/>
      <c r="H90" s="124"/>
    </row>
    <row r="91" spans="1:11" s="13" customFormat="1" x14ac:dyDescent="0.2">
      <c r="A91" s="56"/>
      <c r="B91" s="51" t="s">
        <v>421</v>
      </c>
      <c r="C91" s="60">
        <v>973.55</v>
      </c>
      <c r="D91" s="55" t="s">
        <v>1</v>
      </c>
      <c r="E91" s="190" t="s">
        <v>428</v>
      </c>
      <c r="F91" s="190"/>
      <c r="G91" s="190"/>
      <c r="H91" s="124"/>
      <c r="J91" s="12"/>
      <c r="K91" s="12"/>
    </row>
    <row r="92" spans="1:11" s="12" customFormat="1" ht="15.75" thickBot="1" x14ac:dyDescent="0.25">
      <c r="A92" s="56"/>
      <c r="B92" s="47"/>
      <c r="C92" s="48"/>
      <c r="D92" s="49"/>
      <c r="E92" s="122"/>
      <c r="F92" s="123"/>
      <c r="G92" s="124"/>
      <c r="H92" s="124"/>
    </row>
    <row r="93" spans="1:11" s="10" customFormat="1" ht="15.75" x14ac:dyDescent="0.2">
      <c r="A93" s="148" t="s">
        <v>642</v>
      </c>
      <c r="B93" s="187" t="s">
        <v>14</v>
      </c>
      <c r="C93" s="187"/>
      <c r="D93" s="187"/>
      <c r="E93" s="187"/>
      <c r="F93" s="187"/>
      <c r="G93" s="129"/>
      <c r="H93" s="129"/>
      <c r="J93" s="9"/>
      <c r="K93" s="9"/>
    </row>
    <row r="94" spans="1:11" x14ac:dyDescent="0.2">
      <c r="A94" s="75"/>
      <c r="B94" s="47"/>
      <c r="C94" s="48"/>
      <c r="D94" s="49"/>
      <c r="E94" s="122"/>
      <c r="F94" s="123"/>
      <c r="G94" s="124"/>
      <c r="H94" s="124"/>
    </row>
    <row r="95" spans="1:11" x14ac:dyDescent="0.2">
      <c r="A95" s="75"/>
      <c r="B95" s="47" t="s">
        <v>422</v>
      </c>
      <c r="C95" s="58">
        <f>C91</f>
        <v>973.55</v>
      </c>
      <c r="D95" s="49" t="s">
        <v>1</v>
      </c>
      <c r="E95" s="190" t="str">
        <f>"QUANTIDADE DO ITEM "&amp;A89</f>
        <v>QUANTIDADE DO ITEM 6.1.1</v>
      </c>
      <c r="F95" s="190"/>
      <c r="G95" s="190"/>
      <c r="H95" s="190"/>
    </row>
    <row r="96" spans="1:11" x14ac:dyDescent="0.2">
      <c r="A96" s="75"/>
      <c r="B96" s="47" t="s">
        <v>424</v>
      </c>
      <c r="C96" s="58">
        <v>20</v>
      </c>
      <c r="D96" s="49" t="s">
        <v>21</v>
      </c>
      <c r="E96" s="156"/>
      <c r="F96" s="156"/>
      <c r="G96" s="156"/>
      <c r="H96" s="156"/>
    </row>
    <row r="97" spans="1:11" x14ac:dyDescent="0.2">
      <c r="A97" s="75"/>
      <c r="B97" s="47" t="s">
        <v>425</v>
      </c>
      <c r="C97" s="58">
        <f>C95*(C96/100)</f>
        <v>194.71</v>
      </c>
      <c r="D97" s="49" t="s">
        <v>12</v>
      </c>
      <c r="E97" s="190"/>
      <c r="F97" s="190"/>
      <c r="G97" s="190"/>
      <c r="H97" s="190"/>
    </row>
    <row r="98" spans="1:11" x14ac:dyDescent="0.2">
      <c r="A98" s="75"/>
      <c r="B98" s="47" t="s">
        <v>423</v>
      </c>
      <c r="C98" s="58">
        <f>0.06+0.03</f>
        <v>0.09</v>
      </c>
      <c r="D98" s="49" t="s">
        <v>12</v>
      </c>
      <c r="E98" s="190"/>
      <c r="F98" s="190"/>
      <c r="G98" s="190"/>
      <c r="H98" s="190"/>
    </row>
    <row r="99" spans="1:11" x14ac:dyDescent="0.2">
      <c r="A99" s="75"/>
      <c r="B99" s="47" t="s">
        <v>30</v>
      </c>
      <c r="C99" s="58">
        <v>30</v>
      </c>
      <c r="D99" s="49" t="s">
        <v>21</v>
      </c>
      <c r="E99" s="122"/>
      <c r="F99" s="123"/>
      <c r="G99" s="124"/>
      <c r="H99" s="124"/>
    </row>
    <row r="100" spans="1:11" x14ac:dyDescent="0.2">
      <c r="A100" s="75"/>
      <c r="B100" s="51" t="s">
        <v>125</v>
      </c>
      <c r="C100" s="60">
        <f>((C97*C98)*(100+C99)/100)</f>
        <v>22.78107</v>
      </c>
      <c r="D100" s="52" t="s">
        <v>3</v>
      </c>
      <c r="E100" s="122"/>
      <c r="F100" s="123"/>
      <c r="G100" s="124"/>
      <c r="H100" s="124"/>
      <c r="J100" s="10"/>
      <c r="K100" s="10"/>
    </row>
    <row r="101" spans="1:11" s="10" customFormat="1" ht="15.75" thickBot="1" x14ac:dyDescent="0.25">
      <c r="A101" s="75"/>
      <c r="B101" s="47"/>
      <c r="C101" s="48"/>
      <c r="D101" s="49"/>
      <c r="E101" s="122"/>
      <c r="F101" s="123"/>
      <c r="G101" s="124"/>
      <c r="H101" s="124"/>
    </row>
    <row r="102" spans="1:11" s="10" customFormat="1" ht="15.75" x14ac:dyDescent="0.2">
      <c r="A102" s="148" t="s">
        <v>643</v>
      </c>
      <c r="B102" s="187" t="s">
        <v>15</v>
      </c>
      <c r="C102" s="187"/>
      <c r="D102" s="187"/>
      <c r="E102" s="187"/>
      <c r="F102" s="187"/>
      <c r="G102" s="129"/>
      <c r="H102" s="129"/>
      <c r="J102" s="9"/>
      <c r="K102" s="9"/>
    </row>
    <row r="103" spans="1:11" x14ac:dyDescent="0.2">
      <c r="A103" s="75"/>
      <c r="B103" s="47"/>
      <c r="C103" s="48"/>
      <c r="D103" s="49"/>
      <c r="E103" s="157"/>
      <c r="F103" s="123"/>
      <c r="G103" s="124"/>
      <c r="H103" s="124"/>
    </row>
    <row r="104" spans="1:11" x14ac:dyDescent="0.2">
      <c r="A104" s="75"/>
      <c r="B104" s="47" t="s">
        <v>121</v>
      </c>
      <c r="C104" s="57">
        <f>C100</f>
        <v>22.78107</v>
      </c>
      <c r="D104" s="62" t="s">
        <v>3</v>
      </c>
      <c r="E104" s="190" t="str">
        <f>"QUANTIDADE DO ITEM "&amp;A93</f>
        <v>QUANTIDADE DO ITEM 6.1.2</v>
      </c>
      <c r="F104" s="190"/>
      <c r="G104" s="190"/>
      <c r="H104" s="124"/>
    </row>
    <row r="105" spans="1:11" x14ac:dyDescent="0.2">
      <c r="A105" s="75"/>
      <c r="B105" s="47" t="s">
        <v>78</v>
      </c>
      <c r="C105" s="58">
        <v>7.7</v>
      </c>
      <c r="D105" s="49" t="s">
        <v>17</v>
      </c>
      <c r="E105" s="157" t="s">
        <v>46</v>
      </c>
      <c r="F105" s="123"/>
      <c r="G105" s="124"/>
      <c r="H105" s="124"/>
    </row>
    <row r="106" spans="1:11" x14ac:dyDescent="0.2">
      <c r="A106" s="75"/>
      <c r="B106" s="51" t="s">
        <v>0</v>
      </c>
      <c r="C106" s="60">
        <f>C104*C105</f>
        <v>175.41423900000001</v>
      </c>
      <c r="D106" s="52" t="s">
        <v>90</v>
      </c>
      <c r="E106" s="157"/>
      <c r="F106" s="123"/>
      <c r="G106" s="124"/>
      <c r="H106" s="124"/>
      <c r="J106" s="10"/>
      <c r="K106" s="10"/>
    </row>
    <row r="107" spans="1:11" s="10" customFormat="1" ht="15.75" thickBot="1" x14ac:dyDescent="0.25">
      <c r="A107" s="75"/>
      <c r="B107" s="47"/>
      <c r="C107" s="48"/>
      <c r="D107" s="49"/>
      <c r="E107" s="157"/>
      <c r="F107" s="123"/>
      <c r="G107" s="124"/>
      <c r="H107" s="124"/>
    </row>
    <row r="108" spans="1:11" s="10" customFormat="1" ht="15.75" x14ac:dyDescent="0.2">
      <c r="A108" s="148" t="s">
        <v>644</v>
      </c>
      <c r="B108" s="187" t="s">
        <v>18</v>
      </c>
      <c r="C108" s="187"/>
      <c r="D108" s="187"/>
      <c r="E108" s="187"/>
      <c r="F108" s="187"/>
      <c r="G108" s="129"/>
      <c r="H108" s="129"/>
      <c r="J108" s="9"/>
      <c r="K108" s="9"/>
    </row>
    <row r="109" spans="1:11" x14ac:dyDescent="0.2">
      <c r="A109" s="75"/>
      <c r="B109" s="47"/>
      <c r="C109" s="48"/>
      <c r="D109" s="49"/>
      <c r="E109" s="122"/>
      <c r="F109" s="123"/>
      <c r="G109" s="124"/>
      <c r="H109" s="124"/>
    </row>
    <row r="110" spans="1:11" x14ac:dyDescent="0.2">
      <c r="A110" s="75"/>
      <c r="B110" s="51" t="s">
        <v>0</v>
      </c>
      <c r="C110" s="60">
        <f>C100</f>
        <v>22.78107</v>
      </c>
      <c r="D110" s="54" t="s">
        <v>3</v>
      </c>
      <c r="E110" s="190" t="str">
        <f>"QUANTIDADE DO ITEM "&amp;A93</f>
        <v>QUANTIDADE DO ITEM 6.1.2</v>
      </c>
      <c r="F110" s="190"/>
      <c r="G110" s="190"/>
      <c r="H110" s="124"/>
      <c r="J110" s="10"/>
      <c r="K110" s="10"/>
    </row>
    <row r="111" spans="1:11" s="10" customFormat="1" ht="15.75" thickBot="1" x14ac:dyDescent="0.25">
      <c r="A111" s="75"/>
      <c r="B111" s="47"/>
      <c r="C111" s="48"/>
      <c r="D111" s="49"/>
      <c r="E111" s="122"/>
      <c r="F111" s="123"/>
      <c r="G111" s="124"/>
      <c r="H111" s="124"/>
    </row>
    <row r="112" spans="1:11" s="10" customFormat="1" ht="24.95" customHeight="1" thickBot="1" x14ac:dyDescent="0.25">
      <c r="A112" s="149" t="s">
        <v>85</v>
      </c>
      <c r="B112" s="189" t="s">
        <v>477</v>
      </c>
      <c r="C112" s="189"/>
      <c r="D112" s="189"/>
      <c r="E112" s="189"/>
      <c r="F112" s="189"/>
      <c r="G112" s="134"/>
      <c r="H112" s="134"/>
      <c r="J112" s="12"/>
      <c r="K112" s="12"/>
    </row>
    <row r="113" spans="1:12" s="12" customFormat="1" ht="15.75" x14ac:dyDescent="0.2">
      <c r="A113" s="148" t="s">
        <v>86</v>
      </c>
      <c r="B113" s="187" t="s">
        <v>427</v>
      </c>
      <c r="C113" s="187"/>
      <c r="D113" s="187"/>
      <c r="E113" s="187"/>
      <c r="F113" s="187"/>
      <c r="G113" s="129"/>
      <c r="H113" s="129"/>
      <c r="J113" s="13"/>
      <c r="K113" s="13"/>
    </row>
    <row r="114" spans="1:12" s="13" customFormat="1" x14ac:dyDescent="0.2">
      <c r="A114" s="56"/>
      <c r="B114" s="47"/>
      <c r="C114" s="48"/>
      <c r="D114" s="61"/>
      <c r="E114" s="122"/>
      <c r="F114" s="123"/>
      <c r="G114" s="124"/>
      <c r="H114" s="124"/>
    </row>
    <row r="115" spans="1:12" s="13" customFormat="1" x14ac:dyDescent="0.2">
      <c r="A115" s="56"/>
      <c r="B115" s="51" t="s">
        <v>0</v>
      </c>
      <c r="C115" s="60">
        <v>150.05000000000001</v>
      </c>
      <c r="D115" s="55" t="s">
        <v>1</v>
      </c>
      <c r="E115" s="190" t="s">
        <v>428</v>
      </c>
      <c r="F115" s="190"/>
      <c r="G115" s="190"/>
      <c r="H115" s="135"/>
      <c r="J115" s="12">
        <f>J117+J118+J121+J122</f>
        <v>489</v>
      </c>
      <c r="K115" s="12"/>
    </row>
    <row r="116" spans="1:12" s="12" customFormat="1" ht="15.75" thickBot="1" x14ac:dyDescent="0.25">
      <c r="A116" s="56"/>
      <c r="B116" s="47"/>
      <c r="C116" s="48"/>
      <c r="D116" s="61"/>
      <c r="E116" s="122"/>
      <c r="F116" s="123"/>
      <c r="G116" s="124"/>
      <c r="H116" s="124"/>
      <c r="J116" s="10"/>
      <c r="K116" s="10"/>
      <c r="L116" s="12">
        <v>650</v>
      </c>
    </row>
    <row r="117" spans="1:12" s="10" customFormat="1" ht="15.75" x14ac:dyDescent="0.2">
      <c r="A117" s="148" t="s">
        <v>87</v>
      </c>
      <c r="B117" s="187" t="s">
        <v>138</v>
      </c>
      <c r="C117" s="187"/>
      <c r="D117" s="187"/>
      <c r="E117" s="187"/>
      <c r="F117" s="187"/>
      <c r="G117" s="129"/>
      <c r="H117" s="129"/>
      <c r="J117" s="9">
        <v>280</v>
      </c>
      <c r="K117" s="150">
        <f>J117/J115</f>
        <v>0.57259713701431492</v>
      </c>
      <c r="L117" s="152">
        <f>L116*K117</f>
        <v>372.18813905930472</v>
      </c>
    </row>
    <row r="118" spans="1:12" x14ac:dyDescent="0.2">
      <c r="A118" s="56"/>
      <c r="B118" s="47"/>
      <c r="C118" s="48"/>
      <c r="D118" s="49"/>
      <c r="E118" s="122"/>
      <c r="F118" s="123"/>
      <c r="G118" s="124"/>
      <c r="H118" s="124"/>
      <c r="J118" s="9">
        <v>149</v>
      </c>
      <c r="K118" s="150">
        <f>J118/J115</f>
        <v>0.30470347648261759</v>
      </c>
      <c r="L118" s="153">
        <f>L116*K118</f>
        <v>198.05725971370143</v>
      </c>
    </row>
    <row r="119" spans="1:12" x14ac:dyDescent="0.2">
      <c r="A119" s="75"/>
      <c r="B119" s="47" t="s">
        <v>429</v>
      </c>
      <c r="C119" s="58">
        <f>C115</f>
        <v>150.05000000000001</v>
      </c>
      <c r="D119" s="49" t="s">
        <v>1</v>
      </c>
      <c r="E119" s="190" t="s">
        <v>75</v>
      </c>
      <c r="F119" s="190"/>
      <c r="G119" s="190"/>
      <c r="H119" s="190"/>
    </row>
    <row r="120" spans="1:12" x14ac:dyDescent="0.2">
      <c r="A120" s="75"/>
      <c r="B120" s="47" t="s">
        <v>430</v>
      </c>
      <c r="C120" s="58">
        <v>0.3</v>
      </c>
      <c r="D120" s="49" t="s">
        <v>12</v>
      </c>
      <c r="E120" s="190"/>
      <c r="F120" s="190"/>
      <c r="G120" s="190"/>
      <c r="H120" s="190"/>
    </row>
    <row r="121" spans="1:12" ht="18.75" customHeight="1" x14ac:dyDescent="0.2">
      <c r="A121" s="56"/>
      <c r="B121" s="51" t="s">
        <v>0</v>
      </c>
      <c r="C121" s="60">
        <f>C119*C120</f>
        <v>45.015000000000001</v>
      </c>
      <c r="D121" s="52" t="s">
        <v>3</v>
      </c>
      <c r="E121" s="190"/>
      <c r="F121" s="190"/>
      <c r="G121" s="190"/>
      <c r="H121" s="124"/>
      <c r="J121" s="9">
        <v>27</v>
      </c>
      <c r="K121" s="150">
        <f>J121/J115</f>
        <v>5.5214723926380369E-2</v>
      </c>
      <c r="L121" s="153">
        <f>L116*K121</f>
        <v>35.889570552147241</v>
      </c>
    </row>
    <row r="122" spans="1:12" ht="15.75" thickBot="1" x14ac:dyDescent="0.25">
      <c r="A122" s="56"/>
      <c r="B122" s="47"/>
      <c r="C122" s="48"/>
      <c r="D122" s="49"/>
      <c r="E122" s="122"/>
      <c r="F122" s="123"/>
      <c r="G122" s="124"/>
      <c r="H122" s="124"/>
      <c r="J122" s="10">
        <v>33</v>
      </c>
      <c r="K122" s="151">
        <f>J122/J115</f>
        <v>6.7484662576687116E-2</v>
      </c>
      <c r="L122" s="153">
        <f>K122*L116</f>
        <v>43.865030674846622</v>
      </c>
    </row>
    <row r="123" spans="1:12" s="10" customFormat="1" ht="15.75" x14ac:dyDescent="0.2">
      <c r="A123" s="148" t="s">
        <v>645</v>
      </c>
      <c r="B123" s="187" t="s">
        <v>14</v>
      </c>
      <c r="C123" s="187"/>
      <c r="D123" s="187"/>
      <c r="E123" s="187"/>
      <c r="F123" s="187"/>
      <c r="G123" s="129"/>
      <c r="H123" s="129"/>
      <c r="J123" s="9"/>
      <c r="K123" s="9"/>
    </row>
    <row r="124" spans="1:12" x14ac:dyDescent="0.2">
      <c r="A124" s="56"/>
      <c r="B124" s="47"/>
      <c r="C124" s="48"/>
      <c r="D124" s="49"/>
      <c r="E124" s="122"/>
      <c r="F124" s="123"/>
      <c r="G124" s="124"/>
      <c r="H124" s="124"/>
    </row>
    <row r="125" spans="1:12" x14ac:dyDescent="0.2">
      <c r="A125" s="56"/>
      <c r="B125" s="47" t="s">
        <v>421</v>
      </c>
      <c r="C125" s="57">
        <f>C115</f>
        <v>150.05000000000001</v>
      </c>
      <c r="D125" s="62" t="s">
        <v>1</v>
      </c>
      <c r="E125" s="190" t="str">
        <f>"ITEM "&amp;A113</f>
        <v>ITEM 6.2.1</v>
      </c>
      <c r="F125" s="190"/>
      <c r="G125" s="190"/>
      <c r="H125" s="124"/>
    </row>
    <row r="126" spans="1:12" x14ac:dyDescent="0.2">
      <c r="A126" s="56"/>
      <c r="B126" s="47" t="s">
        <v>119</v>
      </c>
      <c r="C126" s="58">
        <v>0.05</v>
      </c>
      <c r="D126" s="49" t="s">
        <v>12</v>
      </c>
      <c r="E126" s="122"/>
      <c r="F126" s="123"/>
      <c r="G126" s="124"/>
      <c r="H126" s="124"/>
    </row>
    <row r="127" spans="1:12" x14ac:dyDescent="0.2">
      <c r="A127" s="56"/>
      <c r="B127" s="47" t="s">
        <v>432</v>
      </c>
      <c r="C127" s="58">
        <f>C125*C126</f>
        <v>7.5025000000000013</v>
      </c>
      <c r="D127" s="49" t="s">
        <v>3</v>
      </c>
      <c r="E127" s="122"/>
      <c r="F127" s="123"/>
      <c r="G127" s="124"/>
      <c r="H127" s="124"/>
    </row>
    <row r="128" spans="1:12" ht="15" customHeight="1" x14ac:dyDescent="0.2">
      <c r="A128" s="56"/>
      <c r="B128" s="47" t="s">
        <v>431</v>
      </c>
      <c r="C128" s="57">
        <f>C121</f>
        <v>45.015000000000001</v>
      </c>
      <c r="D128" s="49" t="s">
        <v>3</v>
      </c>
      <c r="E128" s="190" t="str">
        <f>"ITEM "&amp;A117</f>
        <v>ITEM 6.2.2</v>
      </c>
      <c r="F128" s="190"/>
      <c r="G128" s="190"/>
      <c r="H128" s="124"/>
    </row>
    <row r="129" spans="1:12" ht="14.25" customHeight="1" x14ac:dyDescent="0.2">
      <c r="A129" s="56"/>
      <c r="B129" s="47" t="s">
        <v>30</v>
      </c>
      <c r="C129" s="58">
        <v>30</v>
      </c>
      <c r="D129" s="49" t="s">
        <v>21</v>
      </c>
      <c r="E129" s="122"/>
      <c r="F129" s="123"/>
      <c r="G129" s="124"/>
      <c r="H129" s="124"/>
    </row>
    <row r="130" spans="1:12" x14ac:dyDescent="0.2">
      <c r="A130" s="56"/>
      <c r="B130" s="51" t="s">
        <v>126</v>
      </c>
      <c r="C130" s="60">
        <f>(C127+C128)*((100+C129)/100)</f>
        <v>68.272750000000002</v>
      </c>
      <c r="D130" s="52" t="s">
        <v>3</v>
      </c>
      <c r="E130" s="137"/>
      <c r="F130" s="136"/>
      <c r="G130" s="124"/>
      <c r="H130" s="124"/>
      <c r="J130" s="10"/>
      <c r="K130" s="10"/>
    </row>
    <row r="131" spans="1:12" s="10" customFormat="1" ht="15.75" thickBot="1" x14ac:dyDescent="0.25">
      <c r="A131" s="56"/>
      <c r="B131" s="47"/>
      <c r="C131" s="48"/>
      <c r="D131" s="49"/>
      <c r="E131" s="122"/>
      <c r="F131" s="123"/>
      <c r="G131" s="124"/>
      <c r="H131" s="124"/>
    </row>
    <row r="132" spans="1:12" s="10" customFormat="1" ht="15.75" x14ac:dyDescent="0.2">
      <c r="A132" s="148" t="s">
        <v>646</v>
      </c>
      <c r="B132" s="187" t="s">
        <v>15</v>
      </c>
      <c r="C132" s="187"/>
      <c r="D132" s="187"/>
      <c r="E132" s="187"/>
      <c r="F132" s="187"/>
      <c r="G132" s="129"/>
      <c r="H132" s="129"/>
      <c r="J132" s="9"/>
      <c r="K132" s="9"/>
    </row>
    <row r="133" spans="1:12" x14ac:dyDescent="0.2">
      <c r="A133" s="56"/>
      <c r="B133" s="47"/>
      <c r="C133" s="48"/>
      <c r="D133" s="49"/>
      <c r="E133" s="157"/>
      <c r="F133" s="123"/>
      <c r="G133" s="124"/>
      <c r="H133" s="124"/>
    </row>
    <row r="134" spans="1:12" x14ac:dyDescent="0.2">
      <c r="A134" s="56"/>
      <c r="B134" s="47" t="s">
        <v>16</v>
      </c>
      <c r="C134" s="57">
        <f>C130</f>
        <v>68.272750000000002</v>
      </c>
      <c r="D134" s="50" t="s">
        <v>3</v>
      </c>
      <c r="E134" s="190" t="str">
        <f>"QUANTIDADE DO ITEM "&amp;A123</f>
        <v>QUANTIDADE DO ITEM 6.2.3</v>
      </c>
      <c r="F134" s="190"/>
      <c r="G134" s="190"/>
      <c r="H134" s="124"/>
    </row>
    <row r="135" spans="1:12" x14ac:dyDescent="0.2">
      <c r="A135" s="56"/>
      <c r="B135" s="47" t="s">
        <v>78</v>
      </c>
      <c r="C135" s="58">
        <v>7.7</v>
      </c>
      <c r="D135" s="49" t="s">
        <v>17</v>
      </c>
      <c r="E135" s="161" t="s">
        <v>46</v>
      </c>
      <c r="F135" s="123"/>
      <c r="G135" s="124"/>
      <c r="H135" s="124"/>
    </row>
    <row r="136" spans="1:12" x14ac:dyDescent="0.2">
      <c r="A136" s="56"/>
      <c r="B136" s="51" t="s">
        <v>0</v>
      </c>
      <c r="C136" s="60">
        <f>C134*C135</f>
        <v>525.70017500000006</v>
      </c>
      <c r="D136" s="52" t="s">
        <v>90</v>
      </c>
      <c r="E136" s="157"/>
      <c r="F136" s="123"/>
      <c r="G136" s="124"/>
      <c r="H136" s="124"/>
      <c r="J136" s="10"/>
      <c r="K136" s="10"/>
    </row>
    <row r="137" spans="1:12" s="10" customFormat="1" ht="15.75" thickBot="1" x14ac:dyDescent="0.25">
      <c r="A137" s="56"/>
      <c r="B137" s="47"/>
      <c r="C137" s="48"/>
      <c r="D137" s="49"/>
      <c r="E137" s="157"/>
      <c r="F137" s="123"/>
      <c r="G137" s="124"/>
      <c r="H137" s="124"/>
    </row>
    <row r="138" spans="1:12" s="10" customFormat="1" ht="15.75" x14ac:dyDescent="0.2">
      <c r="A138" s="148" t="s">
        <v>647</v>
      </c>
      <c r="B138" s="187" t="s">
        <v>18</v>
      </c>
      <c r="C138" s="187"/>
      <c r="D138" s="187"/>
      <c r="E138" s="187"/>
      <c r="F138" s="187"/>
      <c r="G138" s="129"/>
      <c r="H138" s="129"/>
      <c r="J138" s="9"/>
      <c r="K138" s="9"/>
    </row>
    <row r="139" spans="1:12" x14ac:dyDescent="0.2">
      <c r="A139" s="75"/>
      <c r="B139" s="47"/>
      <c r="C139" s="48"/>
      <c r="D139" s="49"/>
      <c r="E139" s="157"/>
      <c r="F139" s="123"/>
      <c r="G139" s="124"/>
      <c r="H139" s="124"/>
    </row>
    <row r="140" spans="1:12" x14ac:dyDescent="0.2">
      <c r="A140" s="75"/>
      <c r="B140" s="51" t="s">
        <v>16</v>
      </c>
      <c r="C140" s="60">
        <f>C130</f>
        <v>68.272750000000002</v>
      </c>
      <c r="D140" s="54" t="s">
        <v>3</v>
      </c>
      <c r="E140" s="190" t="str">
        <f>"QUANTIDADE DO ITEM "&amp;A123</f>
        <v>QUANTIDADE DO ITEM 6.2.3</v>
      </c>
      <c r="F140" s="190"/>
      <c r="G140" s="190"/>
      <c r="H140" s="124"/>
      <c r="J140" s="10"/>
      <c r="K140" s="10"/>
    </row>
    <row r="141" spans="1:12" s="10" customFormat="1" ht="15.75" thickBot="1" x14ac:dyDescent="0.25">
      <c r="A141" s="75"/>
      <c r="B141" s="47"/>
      <c r="C141" s="48"/>
      <c r="D141" s="49"/>
      <c r="E141" s="122"/>
      <c r="F141" s="123"/>
      <c r="G141" s="124"/>
      <c r="H141" s="124"/>
    </row>
    <row r="142" spans="1:12" s="10" customFormat="1" ht="24.95" customHeight="1" thickBot="1" x14ac:dyDescent="0.25">
      <c r="A142" s="149" t="s">
        <v>648</v>
      </c>
      <c r="B142" s="189" t="s">
        <v>455</v>
      </c>
      <c r="C142" s="189"/>
      <c r="D142" s="189"/>
      <c r="E142" s="189"/>
      <c r="F142" s="189"/>
      <c r="G142" s="134"/>
      <c r="H142" s="134"/>
      <c r="J142" s="12"/>
      <c r="K142" s="12"/>
    </row>
    <row r="143" spans="1:12" s="10" customFormat="1" ht="15.75" x14ac:dyDescent="0.2">
      <c r="A143" s="148" t="s">
        <v>649</v>
      </c>
      <c r="B143" s="187" t="s">
        <v>433</v>
      </c>
      <c r="C143" s="187"/>
      <c r="D143" s="187"/>
      <c r="E143" s="187"/>
      <c r="F143" s="187"/>
      <c r="G143" s="129"/>
      <c r="H143" s="129"/>
      <c r="J143" s="9">
        <v>280</v>
      </c>
      <c r="K143" s="150" t="e">
        <f>J143/#REF!</f>
        <v>#REF!</v>
      </c>
      <c r="L143" s="152" t="e">
        <f>#REF!*K143</f>
        <v>#REF!</v>
      </c>
    </row>
    <row r="144" spans="1:12" x14ac:dyDescent="0.2">
      <c r="A144" s="56"/>
      <c r="B144" s="47"/>
      <c r="C144" s="48"/>
      <c r="D144" s="49"/>
      <c r="E144" s="157"/>
      <c r="F144" s="123"/>
      <c r="G144" s="124"/>
      <c r="H144" s="124"/>
      <c r="J144" s="9">
        <v>149</v>
      </c>
      <c r="K144" s="150" t="e">
        <f>J144/#REF!</f>
        <v>#REF!</v>
      </c>
      <c r="L144" s="153" t="e">
        <f>#REF!*K144</f>
        <v>#REF!</v>
      </c>
    </row>
    <row r="145" spans="1:12" x14ac:dyDescent="0.2">
      <c r="A145" s="75"/>
      <c r="B145" s="47" t="s">
        <v>434</v>
      </c>
      <c r="C145" s="58">
        <v>66</v>
      </c>
      <c r="D145" s="49" t="s">
        <v>12</v>
      </c>
      <c r="E145" s="190"/>
      <c r="F145" s="190"/>
      <c r="G145" s="190"/>
      <c r="H145" s="190"/>
    </row>
    <row r="146" spans="1:12" x14ac:dyDescent="0.2">
      <c r="A146" s="75"/>
      <c r="B146" s="47" t="s">
        <v>19</v>
      </c>
      <c r="C146" s="58">
        <v>1</v>
      </c>
      <c r="D146" s="49" t="s">
        <v>12</v>
      </c>
      <c r="E146" s="156"/>
      <c r="F146" s="156"/>
      <c r="G146" s="156"/>
      <c r="H146" s="156"/>
    </row>
    <row r="147" spans="1:12" ht="18.75" customHeight="1" x14ac:dyDescent="0.2">
      <c r="A147" s="56"/>
      <c r="B147" s="51" t="s">
        <v>0</v>
      </c>
      <c r="C147" s="60">
        <f>C145*C146</f>
        <v>66</v>
      </c>
      <c r="D147" s="52" t="s">
        <v>1</v>
      </c>
      <c r="E147" s="190"/>
      <c r="F147" s="190"/>
      <c r="G147" s="190"/>
      <c r="H147" s="124"/>
      <c r="J147" s="9">
        <v>27</v>
      </c>
      <c r="K147" s="150" t="e">
        <f>J147/#REF!</f>
        <v>#REF!</v>
      </c>
      <c r="L147" s="153" t="e">
        <f>#REF!*K147</f>
        <v>#REF!</v>
      </c>
    </row>
    <row r="148" spans="1:12" ht="15.75" thickBot="1" x14ac:dyDescent="0.25">
      <c r="A148" s="56"/>
      <c r="B148" s="47"/>
      <c r="C148" s="48"/>
      <c r="D148" s="49"/>
      <c r="E148" s="157"/>
      <c r="F148" s="123"/>
      <c r="G148" s="124"/>
      <c r="H148" s="124"/>
      <c r="J148" s="10">
        <v>33</v>
      </c>
      <c r="K148" s="151" t="e">
        <f>J148/#REF!</f>
        <v>#REF!</v>
      </c>
      <c r="L148" s="153" t="e">
        <f>K148*#REF!</f>
        <v>#REF!</v>
      </c>
    </row>
    <row r="149" spans="1:12" s="10" customFormat="1" ht="15.75" x14ac:dyDescent="0.2">
      <c r="A149" s="148" t="s">
        <v>650</v>
      </c>
      <c r="B149" s="187" t="s">
        <v>14</v>
      </c>
      <c r="C149" s="187"/>
      <c r="D149" s="187"/>
      <c r="E149" s="187"/>
      <c r="F149" s="187"/>
      <c r="G149" s="129"/>
      <c r="H149" s="129"/>
      <c r="J149" s="9"/>
      <c r="K149" s="9"/>
    </row>
    <row r="150" spans="1:12" x14ac:dyDescent="0.2">
      <c r="A150" s="56"/>
      <c r="B150" s="47"/>
      <c r="C150" s="48"/>
      <c r="D150" s="49"/>
      <c r="E150" s="157"/>
      <c r="F150" s="123"/>
      <c r="G150" s="124"/>
      <c r="H150" s="124"/>
    </row>
    <row r="151" spans="1:12" x14ac:dyDescent="0.2">
      <c r="A151" s="56"/>
      <c r="B151" s="47" t="s">
        <v>456</v>
      </c>
      <c r="C151" s="58">
        <f>C147</f>
        <v>66</v>
      </c>
      <c r="D151" s="49" t="s">
        <v>1</v>
      </c>
      <c r="E151" s="157"/>
      <c r="F151" s="123"/>
      <c r="G151" s="124"/>
      <c r="H151" s="124"/>
    </row>
    <row r="152" spans="1:12" ht="15" customHeight="1" x14ac:dyDescent="0.2">
      <c r="A152" s="56"/>
      <c r="B152" s="47" t="s">
        <v>435</v>
      </c>
      <c r="C152" s="57">
        <v>0.5</v>
      </c>
      <c r="D152" s="49" t="s">
        <v>12</v>
      </c>
      <c r="E152" s="190" t="str">
        <f>"ITEM "&amp;A143</f>
        <v>ITEM 6.3.1</v>
      </c>
      <c r="F152" s="190"/>
      <c r="G152" s="190"/>
      <c r="H152" s="124"/>
    </row>
    <row r="153" spans="1:12" ht="14.25" customHeight="1" x14ac:dyDescent="0.2">
      <c r="A153" s="56"/>
      <c r="B153" s="47" t="s">
        <v>30</v>
      </c>
      <c r="C153" s="58">
        <v>30</v>
      </c>
      <c r="D153" s="49" t="s">
        <v>21</v>
      </c>
      <c r="E153" s="157"/>
      <c r="F153" s="123"/>
      <c r="G153" s="124"/>
      <c r="H153" s="124"/>
    </row>
    <row r="154" spans="1:12" x14ac:dyDescent="0.2">
      <c r="A154" s="56"/>
      <c r="B154" s="51" t="s">
        <v>126</v>
      </c>
      <c r="C154" s="60">
        <f>(C151*C152)*((100+C153)/100)</f>
        <v>42.9</v>
      </c>
      <c r="D154" s="52" t="s">
        <v>3</v>
      </c>
      <c r="E154" s="137"/>
      <c r="F154" s="136"/>
      <c r="G154" s="124"/>
      <c r="H154" s="124"/>
      <c r="J154" s="10"/>
      <c r="K154" s="10"/>
    </row>
    <row r="155" spans="1:12" s="10" customFormat="1" ht="15.75" thickBot="1" x14ac:dyDescent="0.25">
      <c r="A155" s="56"/>
      <c r="B155" s="47"/>
      <c r="C155" s="48"/>
      <c r="D155" s="49"/>
      <c r="E155" s="157"/>
      <c r="F155" s="123"/>
      <c r="G155" s="124"/>
      <c r="H155" s="124"/>
    </row>
    <row r="156" spans="1:12" s="10" customFormat="1" ht="15.75" x14ac:dyDescent="0.2">
      <c r="A156" s="148" t="s">
        <v>651</v>
      </c>
      <c r="B156" s="187" t="s">
        <v>15</v>
      </c>
      <c r="C156" s="187"/>
      <c r="D156" s="187"/>
      <c r="E156" s="187"/>
      <c r="F156" s="187"/>
      <c r="G156" s="129"/>
      <c r="H156" s="129"/>
      <c r="J156" s="9"/>
      <c r="K156" s="9"/>
    </row>
    <row r="157" spans="1:12" x14ac:dyDescent="0.2">
      <c r="A157" s="56"/>
      <c r="B157" s="47"/>
      <c r="C157" s="48"/>
      <c r="D157" s="49"/>
      <c r="E157" s="157"/>
      <c r="F157" s="123"/>
      <c r="G157" s="124"/>
      <c r="H157" s="124"/>
    </row>
    <row r="158" spans="1:12" x14ac:dyDescent="0.2">
      <c r="A158" s="56"/>
      <c r="B158" s="47" t="s">
        <v>16</v>
      </c>
      <c r="C158" s="57">
        <f>C154</f>
        <v>42.9</v>
      </c>
      <c r="D158" s="50" t="s">
        <v>3</v>
      </c>
      <c r="E158" s="190" t="str">
        <f>"QUANTIDADE DO ITEM "&amp;A149</f>
        <v>QUANTIDADE DO ITEM 6.3.2</v>
      </c>
      <c r="F158" s="190"/>
      <c r="G158" s="190"/>
      <c r="H158" s="124"/>
    </row>
    <row r="159" spans="1:12" x14ac:dyDescent="0.2">
      <c r="A159" s="56"/>
      <c r="B159" s="47" t="s">
        <v>78</v>
      </c>
      <c r="C159" s="58">
        <v>7.7</v>
      </c>
      <c r="D159" s="49" t="s">
        <v>17</v>
      </c>
      <c r="E159" s="161" t="s">
        <v>46</v>
      </c>
      <c r="F159" s="123"/>
      <c r="G159" s="124"/>
      <c r="H159" s="124"/>
    </row>
    <row r="160" spans="1:12" x14ac:dyDescent="0.2">
      <c r="A160" s="56"/>
      <c r="B160" s="51" t="s">
        <v>0</v>
      </c>
      <c r="C160" s="60">
        <f>C158*C159</f>
        <v>330.33</v>
      </c>
      <c r="D160" s="52" t="s">
        <v>90</v>
      </c>
      <c r="E160" s="157"/>
      <c r="F160" s="123"/>
      <c r="G160" s="124"/>
      <c r="H160" s="124"/>
      <c r="J160" s="10"/>
      <c r="K160" s="10"/>
    </row>
    <row r="161" spans="1:11" s="10" customFormat="1" ht="15.75" thickBot="1" x14ac:dyDescent="0.25">
      <c r="A161" s="56"/>
      <c r="B161" s="47"/>
      <c r="C161" s="48"/>
      <c r="D161" s="49"/>
      <c r="E161" s="157"/>
      <c r="F161" s="123"/>
      <c r="G161" s="124"/>
      <c r="H161" s="124"/>
    </row>
    <row r="162" spans="1:11" s="10" customFormat="1" ht="15.75" x14ac:dyDescent="0.2">
      <c r="A162" s="148" t="s">
        <v>652</v>
      </c>
      <c r="B162" s="187" t="s">
        <v>18</v>
      </c>
      <c r="C162" s="187"/>
      <c r="D162" s="187"/>
      <c r="E162" s="187"/>
      <c r="F162" s="187"/>
      <c r="G162" s="129"/>
      <c r="H162" s="129"/>
      <c r="J162" s="9"/>
      <c r="K162" s="9"/>
    </row>
    <row r="163" spans="1:11" x14ac:dyDescent="0.2">
      <c r="A163" s="75"/>
      <c r="B163" s="47"/>
      <c r="C163" s="48"/>
      <c r="D163" s="49"/>
      <c r="E163" s="157"/>
      <c r="F163" s="123"/>
      <c r="G163" s="124"/>
      <c r="H163" s="124"/>
    </row>
    <row r="164" spans="1:11" x14ac:dyDescent="0.2">
      <c r="A164" s="75"/>
      <c r="B164" s="51" t="s">
        <v>16</v>
      </c>
      <c r="C164" s="60">
        <f>C154</f>
        <v>42.9</v>
      </c>
      <c r="D164" s="54" t="s">
        <v>3</v>
      </c>
      <c r="E164" s="190" t="str">
        <f>"QUANTIDADE DO ITEM "&amp;A149</f>
        <v>QUANTIDADE DO ITEM 6.3.2</v>
      </c>
      <c r="F164" s="190"/>
      <c r="G164" s="190"/>
      <c r="H164" s="124"/>
      <c r="J164" s="10"/>
      <c r="K164" s="10"/>
    </row>
    <row r="165" spans="1:11" s="10" customFormat="1" ht="15.75" thickBot="1" x14ac:dyDescent="0.25">
      <c r="A165" s="75"/>
      <c r="B165" s="47"/>
      <c r="C165" s="48"/>
      <c r="D165" s="49"/>
      <c r="E165" s="157"/>
      <c r="F165" s="123"/>
      <c r="G165" s="124"/>
      <c r="H165" s="124"/>
    </row>
    <row r="166" spans="1:11" s="10" customFormat="1" ht="30" customHeight="1" thickBot="1" x14ac:dyDescent="0.25">
      <c r="A166" s="147">
        <v>7</v>
      </c>
      <c r="B166" s="191" t="s">
        <v>436</v>
      </c>
      <c r="C166" s="191"/>
      <c r="D166" s="191"/>
      <c r="E166" s="191"/>
      <c r="F166" s="191"/>
      <c r="G166" s="128"/>
      <c r="H166" s="128"/>
    </row>
    <row r="167" spans="1:11" s="10" customFormat="1" ht="24.95" customHeight="1" thickBot="1" x14ac:dyDescent="0.25">
      <c r="A167" s="149" t="s">
        <v>653</v>
      </c>
      <c r="B167" s="189" t="s">
        <v>66</v>
      </c>
      <c r="C167" s="189"/>
      <c r="D167" s="189"/>
      <c r="E167" s="189"/>
      <c r="F167" s="189"/>
      <c r="G167" s="134"/>
      <c r="H167" s="134"/>
      <c r="J167" s="12"/>
      <c r="K167" s="12"/>
    </row>
    <row r="168" spans="1:11" s="10" customFormat="1" ht="15.75" x14ac:dyDescent="0.2">
      <c r="A168" s="148" t="s">
        <v>654</v>
      </c>
      <c r="B168" s="187" t="s">
        <v>23</v>
      </c>
      <c r="C168" s="187"/>
      <c r="D168" s="187"/>
      <c r="E168" s="187"/>
      <c r="F168" s="187"/>
      <c r="G168" s="129"/>
      <c r="H168" s="129"/>
      <c r="J168" s="9"/>
      <c r="K168" s="9"/>
    </row>
    <row r="169" spans="1:11" x14ac:dyDescent="0.2">
      <c r="A169" s="56"/>
      <c r="B169" s="47"/>
      <c r="C169" s="48"/>
      <c r="D169" s="49"/>
      <c r="E169" s="122"/>
      <c r="F169" s="123"/>
      <c r="G169" s="124"/>
      <c r="H169" s="124"/>
    </row>
    <row r="170" spans="1:11" x14ac:dyDescent="0.2">
      <c r="A170" s="56"/>
      <c r="B170" s="56" t="s">
        <v>109</v>
      </c>
      <c r="C170" s="57">
        <v>2</v>
      </c>
      <c r="D170" s="62" t="s">
        <v>9</v>
      </c>
      <c r="E170" s="122"/>
      <c r="F170" s="123"/>
      <c r="G170" s="124"/>
      <c r="H170" s="124"/>
    </row>
    <row r="171" spans="1:11" x14ac:dyDescent="0.2">
      <c r="A171" s="56"/>
      <c r="B171" s="56" t="s">
        <v>110</v>
      </c>
      <c r="C171" s="57">
        <f>10*5*4</f>
        <v>200</v>
      </c>
      <c r="D171" s="62" t="s">
        <v>62</v>
      </c>
      <c r="E171" s="122"/>
      <c r="F171" s="123"/>
      <c r="G171" s="124"/>
      <c r="H171" s="124"/>
    </row>
    <row r="172" spans="1:11" x14ac:dyDescent="0.2">
      <c r="A172" s="56"/>
      <c r="B172" s="59" t="s">
        <v>0</v>
      </c>
      <c r="C172" s="60">
        <f>C171*C170</f>
        <v>400</v>
      </c>
      <c r="D172" s="52" t="s">
        <v>48</v>
      </c>
      <c r="E172" s="122"/>
      <c r="F172" s="123"/>
      <c r="G172" s="124"/>
      <c r="H172" s="124"/>
    </row>
    <row r="173" spans="1:11" ht="15.75" thickBot="1" x14ac:dyDescent="0.25">
      <c r="A173" s="56"/>
      <c r="B173" s="56"/>
      <c r="C173" s="48"/>
      <c r="D173" s="49"/>
      <c r="E173" s="122"/>
      <c r="F173" s="123"/>
      <c r="G173" s="124"/>
      <c r="H173" s="124"/>
      <c r="J173" s="10"/>
      <c r="K173" s="10"/>
    </row>
    <row r="174" spans="1:11" s="10" customFormat="1" ht="15.75" x14ac:dyDescent="0.2">
      <c r="A174" s="148" t="s">
        <v>655</v>
      </c>
      <c r="B174" s="187" t="s">
        <v>24</v>
      </c>
      <c r="C174" s="187"/>
      <c r="D174" s="187"/>
      <c r="E174" s="187"/>
      <c r="F174" s="187"/>
      <c r="G174" s="129"/>
      <c r="H174" s="129"/>
      <c r="J174" s="9"/>
      <c r="K174" s="9"/>
    </row>
    <row r="175" spans="1:11" x14ac:dyDescent="0.2">
      <c r="A175" s="56"/>
      <c r="B175" s="56"/>
      <c r="C175" s="48"/>
      <c r="D175" s="49"/>
      <c r="E175" s="122"/>
      <c r="F175" s="123"/>
      <c r="G175" s="124"/>
      <c r="H175" s="124"/>
    </row>
    <row r="176" spans="1:11" x14ac:dyDescent="0.2">
      <c r="A176" s="56"/>
      <c r="B176" s="56" t="s">
        <v>109</v>
      </c>
      <c r="C176" s="57">
        <v>2</v>
      </c>
      <c r="D176" s="62" t="s">
        <v>9</v>
      </c>
      <c r="E176" s="122"/>
      <c r="F176" s="123"/>
      <c r="G176" s="124"/>
      <c r="H176" s="124"/>
    </row>
    <row r="177" spans="1:11" x14ac:dyDescent="0.2">
      <c r="A177" s="56"/>
      <c r="B177" s="56" t="s">
        <v>111</v>
      </c>
      <c r="C177" s="57">
        <v>30</v>
      </c>
      <c r="D177" s="62" t="s">
        <v>112</v>
      </c>
      <c r="E177" s="122"/>
      <c r="F177" s="123"/>
      <c r="G177" s="124"/>
      <c r="H177" s="124"/>
    </row>
    <row r="178" spans="1:11" x14ac:dyDescent="0.2">
      <c r="A178" s="56"/>
      <c r="B178" s="59"/>
      <c r="C178" s="60">
        <f>C176*C177</f>
        <v>60</v>
      </c>
      <c r="D178" s="52" t="s">
        <v>22</v>
      </c>
      <c r="E178" s="122"/>
      <c r="F178" s="123"/>
      <c r="G178" s="124"/>
      <c r="H178" s="124"/>
    </row>
    <row r="179" spans="1:11" ht="15.75" thickBot="1" x14ac:dyDescent="0.25">
      <c r="A179" s="56"/>
      <c r="B179" s="56"/>
      <c r="C179" s="144"/>
      <c r="D179" s="49"/>
      <c r="E179" s="122"/>
      <c r="F179" s="123"/>
      <c r="G179" s="124"/>
      <c r="H179" s="124"/>
      <c r="J179" s="10"/>
      <c r="K179" s="10"/>
    </row>
    <row r="180" spans="1:11" s="10" customFormat="1" ht="15.75" x14ac:dyDescent="0.2">
      <c r="A180" s="148" t="s">
        <v>656</v>
      </c>
      <c r="B180" s="187" t="s">
        <v>68</v>
      </c>
      <c r="C180" s="187"/>
      <c r="D180" s="187"/>
      <c r="E180" s="187"/>
      <c r="F180" s="187"/>
      <c r="G180" s="129"/>
      <c r="H180" s="129"/>
      <c r="J180" s="9"/>
      <c r="K180" s="9"/>
    </row>
    <row r="181" spans="1:11" x14ac:dyDescent="0.2">
      <c r="A181" s="56"/>
      <c r="B181" s="47"/>
      <c r="C181" s="48"/>
      <c r="D181" s="49"/>
      <c r="E181" s="122"/>
      <c r="F181" s="123"/>
      <c r="G181" s="124"/>
      <c r="H181" s="124"/>
    </row>
    <row r="182" spans="1:11" x14ac:dyDescent="0.2">
      <c r="A182" s="56"/>
      <c r="B182" s="59"/>
      <c r="C182" s="60">
        <v>1876.54</v>
      </c>
      <c r="D182" s="52" t="s">
        <v>1</v>
      </c>
      <c r="E182" s="122" t="s">
        <v>49</v>
      </c>
      <c r="F182" s="123"/>
      <c r="G182" s="124"/>
      <c r="H182" s="124"/>
    </row>
    <row r="183" spans="1:11" ht="15.75" thickBot="1" x14ac:dyDescent="0.25">
      <c r="A183" s="56"/>
      <c r="B183" s="56"/>
      <c r="C183" s="48"/>
      <c r="D183" s="49"/>
      <c r="E183" s="122"/>
      <c r="F183" s="123"/>
      <c r="G183" s="124"/>
      <c r="H183" s="124"/>
      <c r="J183" s="10"/>
      <c r="K183" s="10"/>
    </row>
    <row r="184" spans="1:11" s="10" customFormat="1" ht="15.75" x14ac:dyDescent="0.2">
      <c r="A184" s="148" t="s">
        <v>657</v>
      </c>
      <c r="B184" s="187" t="s">
        <v>376</v>
      </c>
      <c r="C184" s="187"/>
      <c r="D184" s="187"/>
      <c r="E184" s="187"/>
      <c r="F184" s="187"/>
      <c r="G184" s="129"/>
      <c r="H184" s="129"/>
      <c r="J184" s="9"/>
      <c r="K184" s="9"/>
    </row>
    <row r="185" spans="1:11" x14ac:dyDescent="0.2">
      <c r="A185" s="56"/>
      <c r="B185" s="47"/>
      <c r="C185" s="48"/>
      <c r="D185" s="49"/>
      <c r="E185" s="133"/>
      <c r="F185" s="123"/>
      <c r="G185" s="124"/>
      <c r="H185" s="124"/>
    </row>
    <row r="186" spans="1:11" x14ac:dyDescent="0.2">
      <c r="A186" s="56"/>
      <c r="B186" s="59"/>
      <c r="C186" s="60">
        <v>436.07</v>
      </c>
      <c r="D186" s="52" t="s">
        <v>1</v>
      </c>
      <c r="E186" s="133" t="s">
        <v>49</v>
      </c>
      <c r="F186" s="123"/>
      <c r="G186" s="124"/>
      <c r="H186" s="124"/>
    </row>
    <row r="187" spans="1:11" ht="15.75" thickBot="1" x14ac:dyDescent="0.25">
      <c r="A187" s="56"/>
      <c r="B187" s="56"/>
      <c r="C187" s="48"/>
      <c r="D187" s="49"/>
      <c r="E187" s="133"/>
      <c r="F187" s="123"/>
      <c r="G187" s="124"/>
      <c r="H187" s="124"/>
      <c r="J187" s="10"/>
      <c r="K187" s="10"/>
    </row>
    <row r="188" spans="1:11" s="10" customFormat="1" ht="24.95" customHeight="1" thickBot="1" x14ac:dyDescent="0.25">
      <c r="A188" s="149" t="s">
        <v>658</v>
      </c>
      <c r="B188" s="189" t="s">
        <v>104</v>
      </c>
      <c r="C188" s="189"/>
      <c r="D188" s="189"/>
      <c r="E188" s="189"/>
      <c r="F188" s="189"/>
      <c r="G188" s="134"/>
      <c r="H188" s="134"/>
      <c r="J188" s="12"/>
      <c r="K188" s="12"/>
    </row>
    <row r="189" spans="1:11" s="10" customFormat="1" ht="15.75" x14ac:dyDescent="0.2">
      <c r="A189" s="148" t="s">
        <v>659</v>
      </c>
      <c r="B189" s="187" t="s">
        <v>52</v>
      </c>
      <c r="C189" s="187"/>
      <c r="D189" s="187"/>
      <c r="E189" s="187"/>
      <c r="F189" s="187"/>
      <c r="G189" s="129"/>
      <c r="H189" s="129"/>
      <c r="J189" s="9"/>
      <c r="K189" s="9"/>
    </row>
    <row r="190" spans="1:11" x14ac:dyDescent="0.2">
      <c r="A190" s="56"/>
      <c r="B190" s="56"/>
      <c r="C190" s="48"/>
      <c r="D190" s="49"/>
      <c r="E190" s="122"/>
      <c r="F190" s="123"/>
      <c r="G190" s="124"/>
      <c r="H190" s="124"/>
    </row>
    <row r="191" spans="1:11" x14ac:dyDescent="0.2">
      <c r="A191" s="56"/>
      <c r="B191" s="59" t="s">
        <v>102</v>
      </c>
      <c r="C191" s="60">
        <v>1113.71</v>
      </c>
      <c r="D191" s="52" t="s">
        <v>3</v>
      </c>
      <c r="E191" s="122" t="s">
        <v>49</v>
      </c>
      <c r="F191" s="123"/>
      <c r="G191" s="124"/>
      <c r="H191" s="124"/>
    </row>
    <row r="192" spans="1:11" ht="15.75" thickBot="1" x14ac:dyDescent="0.25">
      <c r="A192" s="56"/>
      <c r="B192" s="56"/>
      <c r="C192" s="48"/>
      <c r="D192" s="49"/>
      <c r="E192" s="122"/>
      <c r="F192" s="123"/>
      <c r="G192" s="124"/>
      <c r="H192" s="124"/>
      <c r="J192" s="10"/>
      <c r="K192" s="10"/>
    </row>
    <row r="193" spans="1:11" s="10" customFormat="1" ht="15.75" x14ac:dyDescent="0.2">
      <c r="A193" s="148" t="s">
        <v>660</v>
      </c>
      <c r="B193" s="187" t="s">
        <v>67</v>
      </c>
      <c r="C193" s="187"/>
      <c r="D193" s="187"/>
      <c r="E193" s="187"/>
      <c r="F193" s="187"/>
      <c r="G193" s="129"/>
      <c r="H193" s="129"/>
      <c r="J193" s="9"/>
      <c r="K193" s="9"/>
    </row>
    <row r="194" spans="1:11" x14ac:dyDescent="0.2">
      <c r="A194" s="56"/>
      <c r="B194" s="56"/>
      <c r="C194" s="48"/>
      <c r="D194" s="49"/>
      <c r="E194" s="122"/>
      <c r="F194" s="123"/>
      <c r="G194" s="124"/>
      <c r="H194" s="124"/>
    </row>
    <row r="195" spans="1:11" x14ac:dyDescent="0.2">
      <c r="A195" s="56"/>
      <c r="B195" s="59" t="s">
        <v>102</v>
      </c>
      <c r="C195" s="60">
        <v>493.46</v>
      </c>
      <c r="D195" s="52" t="s">
        <v>3</v>
      </c>
      <c r="E195" s="122" t="s">
        <v>49</v>
      </c>
      <c r="F195" s="123"/>
      <c r="G195" s="124"/>
      <c r="H195" s="124"/>
    </row>
    <row r="196" spans="1:11" ht="15.75" thickBot="1" x14ac:dyDescent="0.25">
      <c r="A196" s="56"/>
      <c r="B196" s="56"/>
      <c r="C196" s="48"/>
      <c r="D196" s="49"/>
      <c r="E196" s="122"/>
      <c r="F196" s="123"/>
      <c r="G196" s="124"/>
      <c r="H196" s="124"/>
      <c r="J196" s="10"/>
      <c r="K196" s="10"/>
    </row>
    <row r="197" spans="1:11" s="10" customFormat="1" ht="15.75" customHeight="1" x14ac:dyDescent="0.2">
      <c r="A197" s="148" t="s">
        <v>661</v>
      </c>
      <c r="B197" s="187" t="s">
        <v>379</v>
      </c>
      <c r="C197" s="187"/>
      <c r="D197" s="187"/>
      <c r="E197" s="187"/>
      <c r="F197" s="187"/>
      <c r="G197" s="129"/>
      <c r="H197" s="129"/>
      <c r="J197" s="9"/>
      <c r="K197" s="9"/>
    </row>
    <row r="198" spans="1:11" x14ac:dyDescent="0.2">
      <c r="A198" s="56"/>
      <c r="B198" s="56"/>
      <c r="C198" s="48"/>
      <c r="D198" s="49"/>
      <c r="E198" s="122"/>
      <c r="F198" s="123"/>
      <c r="G198" s="124"/>
      <c r="H198" s="124"/>
    </row>
    <row r="199" spans="1:11" x14ac:dyDescent="0.2">
      <c r="A199" s="56"/>
      <c r="B199" s="59" t="s">
        <v>103</v>
      </c>
      <c r="C199" s="60">
        <v>1063.19</v>
      </c>
      <c r="D199" s="52" t="s">
        <v>3</v>
      </c>
      <c r="E199" s="122" t="s">
        <v>49</v>
      </c>
      <c r="F199" s="123"/>
      <c r="G199" s="124"/>
      <c r="H199" s="124"/>
    </row>
    <row r="200" spans="1:11" ht="15.75" thickBot="1" x14ac:dyDescent="0.25">
      <c r="A200" s="56"/>
      <c r="B200" s="56"/>
      <c r="C200" s="48"/>
      <c r="D200" s="49"/>
      <c r="E200" s="122"/>
      <c r="F200" s="123"/>
      <c r="G200" s="124"/>
      <c r="H200" s="124"/>
      <c r="J200" s="10"/>
      <c r="K200" s="10"/>
    </row>
    <row r="201" spans="1:11" s="10" customFormat="1" ht="15.75" customHeight="1" x14ac:dyDescent="0.2">
      <c r="A201" s="148" t="s">
        <v>662</v>
      </c>
      <c r="B201" s="187" t="s">
        <v>142</v>
      </c>
      <c r="C201" s="187"/>
      <c r="D201" s="187"/>
      <c r="E201" s="187"/>
      <c r="F201" s="187"/>
      <c r="G201" s="129"/>
      <c r="H201" s="129"/>
      <c r="J201" s="9"/>
      <c r="K201" s="9"/>
    </row>
    <row r="202" spans="1:11" x14ac:dyDescent="0.2">
      <c r="A202" s="56"/>
      <c r="B202" s="56"/>
      <c r="C202" s="48"/>
      <c r="D202" s="49"/>
      <c r="E202" s="122"/>
      <c r="F202" s="123"/>
      <c r="G202" s="124"/>
      <c r="H202" s="124"/>
    </row>
    <row r="203" spans="1:11" x14ac:dyDescent="0.2">
      <c r="A203" s="56"/>
      <c r="B203" s="59" t="s">
        <v>103</v>
      </c>
      <c r="C203" s="60">
        <v>208.08</v>
      </c>
      <c r="D203" s="52" t="s">
        <v>3</v>
      </c>
      <c r="E203" s="122" t="s">
        <v>49</v>
      </c>
      <c r="F203" s="123"/>
      <c r="G203" s="124"/>
      <c r="H203" s="124"/>
    </row>
    <row r="204" spans="1:11" ht="15.75" thickBot="1" x14ac:dyDescent="0.25">
      <c r="A204" s="56"/>
      <c r="B204" s="56"/>
      <c r="C204" s="48"/>
      <c r="D204" s="49"/>
      <c r="E204" s="122"/>
      <c r="F204" s="123"/>
      <c r="G204" s="124"/>
      <c r="H204" s="124"/>
      <c r="J204" s="10"/>
      <c r="K204" s="10"/>
    </row>
    <row r="205" spans="1:11" s="10" customFormat="1" ht="24.95" customHeight="1" thickBot="1" x14ac:dyDescent="0.25">
      <c r="A205" s="149" t="s">
        <v>663</v>
      </c>
      <c r="B205" s="189" t="s">
        <v>447</v>
      </c>
      <c r="C205" s="189"/>
      <c r="D205" s="189"/>
      <c r="E205" s="189"/>
      <c r="F205" s="189"/>
      <c r="G205" s="134"/>
      <c r="H205" s="134"/>
      <c r="J205" s="12"/>
      <c r="K205" s="12"/>
    </row>
    <row r="206" spans="1:11" s="10" customFormat="1" ht="15.75" x14ac:dyDescent="0.2">
      <c r="A206" s="148" t="s">
        <v>664</v>
      </c>
      <c r="B206" s="187" t="s">
        <v>448</v>
      </c>
      <c r="C206" s="187"/>
      <c r="D206" s="187"/>
      <c r="E206" s="187"/>
      <c r="F206" s="187"/>
      <c r="G206" s="129"/>
      <c r="H206" s="129"/>
      <c r="J206" s="9"/>
      <c r="K206" s="9"/>
    </row>
    <row r="207" spans="1:11" x14ac:dyDescent="0.2">
      <c r="A207" s="56"/>
      <c r="B207" s="56"/>
      <c r="C207" s="48"/>
      <c r="D207" s="49"/>
      <c r="E207" s="157"/>
      <c r="F207" s="123"/>
      <c r="G207" s="124"/>
      <c r="H207" s="124"/>
    </row>
    <row r="208" spans="1:11" x14ac:dyDescent="0.2">
      <c r="A208" s="56"/>
      <c r="B208" s="56" t="s">
        <v>106</v>
      </c>
      <c r="C208" s="57">
        <f>C228</f>
        <v>1271.27</v>
      </c>
      <c r="D208" s="49" t="s">
        <v>3</v>
      </c>
      <c r="E208" s="190" t="s">
        <v>72</v>
      </c>
      <c r="F208" s="190"/>
      <c r="G208" s="190"/>
      <c r="H208" s="124"/>
    </row>
    <row r="209" spans="1:11" x14ac:dyDescent="0.2">
      <c r="A209" s="56"/>
      <c r="B209" s="56" t="s">
        <v>30</v>
      </c>
      <c r="C209" s="57">
        <v>30</v>
      </c>
      <c r="D209" s="62" t="s">
        <v>21</v>
      </c>
      <c r="E209" s="157"/>
      <c r="F209" s="123"/>
      <c r="G209" s="124"/>
      <c r="H209" s="124"/>
    </row>
    <row r="210" spans="1:11" x14ac:dyDescent="0.2">
      <c r="A210" s="56"/>
      <c r="B210" s="59" t="s">
        <v>102</v>
      </c>
      <c r="C210" s="60">
        <f>C208*(C209)/100</f>
        <v>381.38099999999997</v>
      </c>
      <c r="D210" s="52" t="s">
        <v>3</v>
      </c>
      <c r="E210" s="157"/>
      <c r="F210" s="123"/>
      <c r="G210" s="124"/>
      <c r="H210" s="124"/>
    </row>
    <row r="211" spans="1:11" ht="15.75" thickBot="1" x14ac:dyDescent="0.25">
      <c r="A211" s="56"/>
      <c r="B211" s="56"/>
      <c r="C211" s="48"/>
      <c r="D211" s="49"/>
      <c r="E211" s="157"/>
      <c r="F211" s="123"/>
      <c r="G211" s="124"/>
      <c r="H211" s="124"/>
      <c r="J211" s="10"/>
      <c r="K211" s="10"/>
    </row>
    <row r="212" spans="1:11" s="10" customFormat="1" ht="15.75" x14ac:dyDescent="0.2">
      <c r="A212" s="148" t="s">
        <v>665</v>
      </c>
      <c r="B212" s="187" t="s">
        <v>14</v>
      </c>
      <c r="C212" s="187"/>
      <c r="D212" s="187"/>
      <c r="E212" s="187"/>
      <c r="F212" s="187"/>
      <c r="G212" s="129"/>
      <c r="H212" s="129"/>
      <c r="J212" s="9"/>
      <c r="K212" s="9"/>
    </row>
    <row r="213" spans="1:11" x14ac:dyDescent="0.2">
      <c r="A213" s="56"/>
      <c r="B213" s="56"/>
      <c r="C213" s="48"/>
      <c r="D213" s="49"/>
      <c r="E213" s="157"/>
      <c r="F213" s="123"/>
      <c r="G213" s="124"/>
      <c r="H213" s="124"/>
    </row>
    <row r="214" spans="1:11" x14ac:dyDescent="0.2">
      <c r="A214" s="56"/>
      <c r="B214" s="56" t="s">
        <v>449</v>
      </c>
      <c r="C214" s="57">
        <f>C210</f>
        <v>381.38099999999997</v>
      </c>
      <c r="D214" s="49" t="s">
        <v>3</v>
      </c>
      <c r="E214" s="190"/>
      <c r="F214" s="190"/>
      <c r="G214" s="190"/>
      <c r="H214" s="124"/>
    </row>
    <row r="215" spans="1:11" x14ac:dyDescent="0.2">
      <c r="A215" s="56"/>
      <c r="B215" s="56" t="s">
        <v>30</v>
      </c>
      <c r="C215" s="57">
        <v>30</v>
      </c>
      <c r="D215" s="62" t="s">
        <v>21</v>
      </c>
      <c r="E215" s="157"/>
      <c r="F215" s="123"/>
      <c r="G215" s="124"/>
      <c r="H215" s="124"/>
    </row>
    <row r="216" spans="1:11" x14ac:dyDescent="0.2">
      <c r="A216" s="56"/>
      <c r="B216" s="59" t="s">
        <v>39</v>
      </c>
      <c r="C216" s="60">
        <f>C214*(C215+100)/100</f>
        <v>495.7953</v>
      </c>
      <c r="D216" s="52" t="s">
        <v>3</v>
      </c>
      <c r="E216" s="157"/>
      <c r="F216" s="123"/>
      <c r="G216" s="124"/>
      <c r="H216" s="124"/>
    </row>
    <row r="217" spans="1:11" ht="15.75" thickBot="1" x14ac:dyDescent="0.25">
      <c r="A217" s="56"/>
      <c r="B217" s="56"/>
      <c r="C217" s="48"/>
      <c r="D217" s="49"/>
      <c r="E217" s="157"/>
      <c r="F217" s="123"/>
      <c r="G217" s="124"/>
      <c r="H217" s="124"/>
      <c r="J217" s="10"/>
      <c r="K217" s="10"/>
    </row>
    <row r="218" spans="1:11" s="10" customFormat="1" ht="15.75" x14ac:dyDescent="0.2">
      <c r="A218" s="148" t="s">
        <v>666</v>
      </c>
      <c r="B218" s="187" t="s">
        <v>15</v>
      </c>
      <c r="C218" s="187"/>
      <c r="D218" s="187"/>
      <c r="E218" s="187"/>
      <c r="F218" s="187"/>
      <c r="G218" s="129"/>
      <c r="H218" s="129"/>
      <c r="J218" s="9"/>
      <c r="K218" s="9"/>
    </row>
    <row r="219" spans="1:11" x14ac:dyDescent="0.2">
      <c r="A219" s="56"/>
      <c r="B219" s="56"/>
      <c r="C219" s="48"/>
      <c r="D219" s="49"/>
      <c r="E219" s="157"/>
      <c r="F219" s="123"/>
      <c r="G219" s="124"/>
      <c r="H219" s="124"/>
    </row>
    <row r="220" spans="1:11" x14ac:dyDescent="0.2">
      <c r="A220" s="56"/>
      <c r="B220" s="56" t="s">
        <v>16</v>
      </c>
      <c r="C220" s="57">
        <f>C216</f>
        <v>495.7953</v>
      </c>
      <c r="D220" s="49" t="s">
        <v>3</v>
      </c>
      <c r="E220" s="190" t="str">
        <f>"ITEM " &amp;A212</f>
        <v>ITEM 7.3.2</v>
      </c>
      <c r="F220" s="190"/>
      <c r="G220" s="190"/>
      <c r="H220" s="124"/>
    </row>
    <row r="221" spans="1:11" x14ac:dyDescent="0.2">
      <c r="A221" s="56"/>
      <c r="B221" s="56" t="s">
        <v>108</v>
      </c>
      <c r="C221" s="58">
        <v>9.6999999999999993</v>
      </c>
      <c r="D221" s="49" t="s">
        <v>53</v>
      </c>
      <c r="E221" s="157" t="s">
        <v>381</v>
      </c>
      <c r="F221" s="123"/>
      <c r="G221" s="124"/>
      <c r="H221" s="124"/>
    </row>
    <row r="222" spans="1:11" x14ac:dyDescent="0.2">
      <c r="A222" s="56"/>
      <c r="B222" s="59" t="s">
        <v>39</v>
      </c>
      <c r="C222" s="60">
        <f>C220*C221</f>
        <v>4809.2144099999996</v>
      </c>
      <c r="D222" s="52" t="s">
        <v>76</v>
      </c>
      <c r="E222" s="157"/>
      <c r="F222" s="123"/>
      <c r="G222" s="124"/>
      <c r="H222" s="124"/>
    </row>
    <row r="223" spans="1:11" ht="15.75" thickBot="1" x14ac:dyDescent="0.25">
      <c r="A223" s="56"/>
      <c r="B223" s="56"/>
      <c r="C223" s="48"/>
      <c r="D223" s="49" t="s">
        <v>54</v>
      </c>
      <c r="E223" s="157"/>
      <c r="F223" s="123"/>
      <c r="G223" s="124"/>
      <c r="H223" s="124"/>
      <c r="J223" s="10"/>
      <c r="K223" s="10"/>
    </row>
    <row r="224" spans="1:11" s="10" customFormat="1" ht="24.95" customHeight="1" thickBot="1" x14ac:dyDescent="0.25">
      <c r="A224" s="149" t="s">
        <v>667</v>
      </c>
      <c r="B224" s="189" t="s">
        <v>50</v>
      </c>
      <c r="C224" s="189"/>
      <c r="D224" s="189"/>
      <c r="E224" s="189"/>
      <c r="F224" s="189"/>
      <c r="G224" s="134"/>
      <c r="H224" s="134"/>
      <c r="J224" s="12"/>
      <c r="K224" s="12"/>
    </row>
    <row r="225" spans="1:11" s="10" customFormat="1" ht="15.75" x14ac:dyDescent="0.2">
      <c r="A225" s="148" t="s">
        <v>668</v>
      </c>
      <c r="B225" s="187" t="s">
        <v>14</v>
      </c>
      <c r="C225" s="187"/>
      <c r="D225" s="187"/>
      <c r="E225" s="187"/>
      <c r="F225" s="187"/>
      <c r="G225" s="129"/>
      <c r="H225" s="129"/>
      <c r="J225" s="9"/>
      <c r="K225" s="9"/>
    </row>
    <row r="226" spans="1:11" x14ac:dyDescent="0.2">
      <c r="A226" s="56"/>
      <c r="B226" s="56"/>
      <c r="C226" s="48"/>
      <c r="D226" s="49"/>
      <c r="E226" s="157"/>
      <c r="F226" s="123"/>
      <c r="G226" s="124"/>
      <c r="H226" s="124"/>
    </row>
    <row r="227" spans="1:11" x14ac:dyDescent="0.2">
      <c r="A227" s="56"/>
      <c r="B227" s="56" t="s">
        <v>105</v>
      </c>
      <c r="C227" s="57">
        <f>C191+C195</f>
        <v>1607.17</v>
      </c>
      <c r="D227" s="49" t="s">
        <v>3</v>
      </c>
      <c r="E227" s="190" t="s">
        <v>71</v>
      </c>
      <c r="F227" s="190"/>
      <c r="G227" s="190"/>
      <c r="H227" s="124"/>
    </row>
    <row r="228" spans="1:11" x14ac:dyDescent="0.2">
      <c r="A228" s="56"/>
      <c r="B228" s="56" t="s">
        <v>106</v>
      </c>
      <c r="C228" s="57">
        <f>C199+C203</f>
        <v>1271.27</v>
      </c>
      <c r="D228" s="49" t="s">
        <v>3</v>
      </c>
      <c r="E228" s="190" t="s">
        <v>72</v>
      </c>
      <c r="F228" s="190"/>
      <c r="G228" s="190"/>
      <c r="H228" s="124"/>
    </row>
    <row r="229" spans="1:11" x14ac:dyDescent="0.2">
      <c r="A229" s="56"/>
      <c r="B229" s="56" t="s">
        <v>454</v>
      </c>
      <c r="C229" s="57">
        <f>C210</f>
        <v>381.38099999999997</v>
      </c>
      <c r="D229" s="49" t="s">
        <v>3</v>
      </c>
      <c r="E229" s="190" t="str">
        <f>"ITEM " &amp;A206</f>
        <v>ITEM 7.3.1</v>
      </c>
      <c r="F229" s="190"/>
      <c r="G229" s="190"/>
      <c r="H229" s="124"/>
    </row>
    <row r="230" spans="1:11" x14ac:dyDescent="0.2">
      <c r="A230" s="56"/>
      <c r="B230" s="56" t="s">
        <v>107</v>
      </c>
      <c r="C230" s="57">
        <f>C227-C228+C229</f>
        <v>717.28100000000006</v>
      </c>
      <c r="D230" s="49" t="s">
        <v>3</v>
      </c>
      <c r="E230" s="190"/>
      <c r="F230" s="190"/>
      <c r="G230" s="190"/>
      <c r="H230" s="124"/>
    </row>
    <row r="231" spans="1:11" x14ac:dyDescent="0.2">
      <c r="A231" s="56"/>
      <c r="B231" s="56" t="s">
        <v>30</v>
      </c>
      <c r="C231" s="57">
        <v>30</v>
      </c>
      <c r="D231" s="62" t="s">
        <v>21</v>
      </c>
      <c r="E231" s="157"/>
      <c r="F231" s="123"/>
      <c r="G231" s="124"/>
      <c r="H231" s="124"/>
    </row>
    <row r="232" spans="1:11" x14ac:dyDescent="0.2">
      <c r="A232" s="56"/>
      <c r="B232" s="59" t="s">
        <v>39</v>
      </c>
      <c r="C232" s="60">
        <f>C230*(C231+100)/100</f>
        <v>932.46530000000018</v>
      </c>
      <c r="D232" s="52" t="s">
        <v>3</v>
      </c>
      <c r="E232" s="157"/>
      <c r="F232" s="123"/>
      <c r="G232" s="124"/>
      <c r="H232" s="124"/>
    </row>
    <row r="233" spans="1:11" ht="15.75" thickBot="1" x14ac:dyDescent="0.25">
      <c r="A233" s="56"/>
      <c r="B233" s="56"/>
      <c r="C233" s="48"/>
      <c r="D233" s="49"/>
      <c r="E233" s="157"/>
      <c r="F233" s="123"/>
      <c r="G233" s="124"/>
      <c r="H233" s="124"/>
      <c r="J233" s="10"/>
      <c r="K233" s="10"/>
    </row>
    <row r="234" spans="1:11" s="10" customFormat="1" ht="15.75" x14ac:dyDescent="0.2">
      <c r="A234" s="148" t="s">
        <v>669</v>
      </c>
      <c r="B234" s="187" t="s">
        <v>15</v>
      </c>
      <c r="C234" s="187"/>
      <c r="D234" s="187"/>
      <c r="E234" s="187"/>
      <c r="F234" s="187"/>
      <c r="G234" s="129"/>
      <c r="H234" s="129"/>
      <c r="J234" s="9"/>
      <c r="K234" s="9"/>
    </row>
    <row r="235" spans="1:11" x14ac:dyDescent="0.2">
      <c r="A235" s="56"/>
      <c r="B235" s="56"/>
      <c r="C235" s="48"/>
      <c r="D235" s="49"/>
      <c r="E235" s="157"/>
      <c r="F235" s="123"/>
      <c r="G235" s="124"/>
      <c r="H235" s="124"/>
    </row>
    <row r="236" spans="1:11" x14ac:dyDescent="0.2">
      <c r="A236" s="56"/>
      <c r="B236" s="56" t="s">
        <v>16</v>
      </c>
      <c r="C236" s="57">
        <f>C232</f>
        <v>932.46530000000018</v>
      </c>
      <c r="D236" s="49" t="s">
        <v>3</v>
      </c>
      <c r="E236" s="190" t="str">
        <f>"ITEM " &amp;A225</f>
        <v>ITEM 7.4.1</v>
      </c>
      <c r="F236" s="190"/>
      <c r="G236" s="190"/>
      <c r="H236" s="124"/>
    </row>
    <row r="237" spans="1:11" x14ac:dyDescent="0.2">
      <c r="A237" s="56"/>
      <c r="B237" s="56" t="s">
        <v>108</v>
      </c>
      <c r="C237" s="58">
        <v>6.7</v>
      </c>
      <c r="D237" s="49" t="s">
        <v>53</v>
      </c>
      <c r="E237" s="157" t="s">
        <v>381</v>
      </c>
      <c r="F237" s="123"/>
      <c r="G237" s="124"/>
      <c r="H237" s="124"/>
    </row>
    <row r="238" spans="1:11" x14ac:dyDescent="0.2">
      <c r="A238" s="56"/>
      <c r="B238" s="59" t="s">
        <v>39</v>
      </c>
      <c r="C238" s="60">
        <f>C236*C237</f>
        <v>6247.5175100000015</v>
      </c>
      <c r="D238" s="52" t="s">
        <v>76</v>
      </c>
      <c r="E238" s="157"/>
      <c r="F238" s="123"/>
      <c r="G238" s="124"/>
      <c r="H238" s="124"/>
    </row>
    <row r="239" spans="1:11" ht="15.75" thickBot="1" x14ac:dyDescent="0.25">
      <c r="A239" s="56"/>
      <c r="B239" s="56"/>
      <c r="C239" s="48"/>
      <c r="D239" s="49" t="s">
        <v>54</v>
      </c>
      <c r="E239" s="157"/>
      <c r="F239" s="123"/>
      <c r="G239" s="124"/>
      <c r="H239" s="124"/>
      <c r="J239" s="10"/>
      <c r="K239" s="10"/>
    </row>
    <row r="240" spans="1:11" s="10" customFormat="1" ht="15.75" x14ac:dyDescent="0.2">
      <c r="A240" s="148" t="s">
        <v>670</v>
      </c>
      <c r="B240" s="187" t="s">
        <v>18</v>
      </c>
      <c r="C240" s="187"/>
      <c r="D240" s="187"/>
      <c r="E240" s="187"/>
      <c r="F240" s="187"/>
      <c r="G240" s="129"/>
      <c r="H240" s="129"/>
      <c r="J240" s="9"/>
      <c r="K240" s="9"/>
    </row>
    <row r="241" spans="1:11" x14ac:dyDescent="0.2">
      <c r="A241" s="75"/>
      <c r="B241" s="56"/>
      <c r="C241" s="48"/>
      <c r="D241" s="49"/>
      <c r="E241" s="157"/>
      <c r="F241" s="123"/>
      <c r="G241" s="124"/>
      <c r="H241" s="124"/>
    </row>
    <row r="242" spans="1:11" x14ac:dyDescent="0.2">
      <c r="A242" s="75"/>
      <c r="B242" s="59" t="s">
        <v>16</v>
      </c>
      <c r="C242" s="60">
        <f>C232</f>
        <v>932.46530000000018</v>
      </c>
      <c r="D242" s="55" t="s">
        <v>3</v>
      </c>
      <c r="E242" s="190" t="str">
        <f>"ITEM " &amp;A225</f>
        <v>ITEM 7.4.1</v>
      </c>
      <c r="F242" s="190"/>
      <c r="G242" s="190"/>
      <c r="H242" s="124"/>
    </row>
    <row r="243" spans="1:11" ht="15.75" thickBot="1" x14ac:dyDescent="0.25">
      <c r="A243" s="75"/>
      <c r="B243" s="47"/>
      <c r="C243" s="64"/>
      <c r="D243" s="50"/>
      <c r="E243" s="157"/>
      <c r="F243" s="123"/>
      <c r="G243" s="124"/>
      <c r="H243" s="124"/>
      <c r="J243" s="10"/>
      <c r="K243" s="10"/>
    </row>
    <row r="244" spans="1:11" s="10" customFormat="1" ht="24.95" customHeight="1" thickBot="1" x14ac:dyDescent="0.25">
      <c r="A244" s="149" t="s">
        <v>671</v>
      </c>
      <c r="B244" s="189" t="s">
        <v>51</v>
      </c>
      <c r="C244" s="189"/>
      <c r="D244" s="189"/>
      <c r="E244" s="189"/>
      <c r="F244" s="189"/>
      <c r="G244" s="134"/>
      <c r="H244" s="134"/>
      <c r="J244" s="12"/>
      <c r="K244" s="12"/>
    </row>
    <row r="245" spans="1:11" s="10" customFormat="1" ht="15.75" x14ac:dyDescent="0.2">
      <c r="A245" s="148" t="s">
        <v>672</v>
      </c>
      <c r="B245" s="187" t="s">
        <v>57</v>
      </c>
      <c r="C245" s="187"/>
      <c r="D245" s="187"/>
      <c r="E245" s="187"/>
      <c r="F245" s="187"/>
      <c r="G245" s="129"/>
      <c r="H245" s="129"/>
      <c r="J245" s="9"/>
      <c r="K245" s="9"/>
    </row>
    <row r="246" spans="1:11" x14ac:dyDescent="0.2">
      <c r="A246" s="56"/>
      <c r="B246" s="56"/>
      <c r="C246" s="48"/>
      <c r="D246" s="49"/>
      <c r="E246" s="122"/>
      <c r="F246" s="123"/>
      <c r="G246" s="124"/>
      <c r="H246" s="124"/>
    </row>
    <row r="247" spans="1:11" x14ac:dyDescent="0.2">
      <c r="A247" s="56"/>
      <c r="B247" s="59" t="s">
        <v>131</v>
      </c>
      <c r="C247" s="60">
        <v>108.18</v>
      </c>
      <c r="D247" s="52" t="s">
        <v>3</v>
      </c>
      <c r="E247" s="122" t="s">
        <v>49</v>
      </c>
      <c r="F247" s="123"/>
      <c r="G247" s="124"/>
      <c r="H247" s="124"/>
    </row>
    <row r="248" spans="1:11" ht="15.75" thickBot="1" x14ac:dyDescent="0.25">
      <c r="A248" s="56"/>
      <c r="B248" s="56"/>
      <c r="C248" s="48"/>
      <c r="D248" s="49"/>
      <c r="E248" s="122"/>
      <c r="F248" s="123"/>
      <c r="G248" s="124"/>
      <c r="H248" s="124"/>
      <c r="J248" s="10"/>
      <c r="K248" s="10"/>
    </row>
    <row r="249" spans="1:11" s="10" customFormat="1" ht="15.75" x14ac:dyDescent="0.2">
      <c r="A249" s="148" t="s">
        <v>673</v>
      </c>
      <c r="B249" s="187" t="s">
        <v>88</v>
      </c>
      <c r="C249" s="187"/>
      <c r="D249" s="187"/>
      <c r="E249" s="187"/>
      <c r="F249" s="187"/>
      <c r="G249" s="129"/>
      <c r="H249" s="129"/>
      <c r="J249" s="9"/>
      <c r="K249" s="9"/>
    </row>
    <row r="250" spans="1:11" x14ac:dyDescent="0.2">
      <c r="A250" s="56"/>
      <c r="B250" s="56"/>
      <c r="C250" s="48"/>
      <c r="D250" s="49"/>
      <c r="E250" s="122"/>
      <c r="F250" s="123"/>
      <c r="G250" s="124"/>
      <c r="H250" s="124"/>
    </row>
    <row r="251" spans="1:11" x14ac:dyDescent="0.2">
      <c r="A251" s="56"/>
      <c r="B251" s="59" t="s">
        <v>132</v>
      </c>
      <c r="C251" s="60">
        <v>40.909999999999997</v>
      </c>
      <c r="D251" s="52" t="s">
        <v>3</v>
      </c>
      <c r="E251" s="122" t="s">
        <v>49</v>
      </c>
      <c r="F251" s="123"/>
      <c r="G251" s="124"/>
      <c r="H251" s="124"/>
    </row>
    <row r="252" spans="1:11" ht="15.75" thickBot="1" x14ac:dyDescent="0.25">
      <c r="A252" s="56"/>
      <c r="B252" s="56"/>
      <c r="C252" s="48"/>
      <c r="D252" s="49"/>
      <c r="E252" s="122"/>
      <c r="F252" s="123"/>
      <c r="G252" s="124"/>
      <c r="H252" s="124"/>
      <c r="J252" s="10"/>
      <c r="K252" s="10"/>
    </row>
    <row r="253" spans="1:11" s="10" customFormat="1" ht="15.75" x14ac:dyDescent="0.2">
      <c r="A253" s="148" t="s">
        <v>674</v>
      </c>
      <c r="B253" s="187" t="s">
        <v>675</v>
      </c>
      <c r="C253" s="187"/>
      <c r="D253" s="187"/>
      <c r="E253" s="187"/>
      <c r="F253" s="187"/>
      <c r="G253" s="129"/>
      <c r="H253" s="129"/>
      <c r="J253" s="9"/>
      <c r="K253" s="9"/>
    </row>
    <row r="254" spans="1:11" x14ac:dyDescent="0.2">
      <c r="A254" s="56"/>
      <c r="B254" s="56"/>
      <c r="C254" s="48"/>
      <c r="D254" s="49"/>
      <c r="E254" s="157"/>
      <c r="F254" s="123"/>
      <c r="G254" s="124"/>
      <c r="H254" s="124"/>
    </row>
    <row r="255" spans="1:11" x14ac:dyDescent="0.2">
      <c r="A255" s="56"/>
      <c r="B255" s="59" t="s">
        <v>676</v>
      </c>
      <c r="C255" s="60">
        <v>292.24</v>
      </c>
      <c r="D255" s="52" t="s">
        <v>3</v>
      </c>
      <c r="E255" s="157" t="s">
        <v>49</v>
      </c>
      <c r="F255" s="123"/>
      <c r="G255" s="124"/>
      <c r="H255" s="124"/>
    </row>
    <row r="256" spans="1:11" ht="15.75" thickBot="1" x14ac:dyDescent="0.25">
      <c r="A256" s="56"/>
      <c r="B256" s="56"/>
      <c r="C256" s="48"/>
      <c r="D256" s="49"/>
      <c r="E256" s="157"/>
      <c r="F256" s="123"/>
      <c r="G256" s="124"/>
      <c r="H256" s="124"/>
      <c r="J256" s="10"/>
      <c r="K256" s="10"/>
    </row>
    <row r="257" spans="1:11" s="10" customFormat="1" ht="15.75" x14ac:dyDescent="0.2">
      <c r="A257" s="148" t="s">
        <v>677</v>
      </c>
      <c r="B257" s="187" t="s">
        <v>56</v>
      </c>
      <c r="C257" s="187"/>
      <c r="D257" s="187"/>
      <c r="E257" s="187"/>
      <c r="F257" s="187"/>
      <c r="G257" s="129"/>
      <c r="H257" s="129"/>
      <c r="J257" s="9"/>
      <c r="K257" s="9"/>
    </row>
    <row r="258" spans="1:11" x14ac:dyDescent="0.2">
      <c r="A258" s="56"/>
      <c r="B258" s="56"/>
      <c r="C258" s="48"/>
      <c r="D258" s="49"/>
      <c r="E258" s="122"/>
      <c r="F258" s="123"/>
      <c r="G258" s="124"/>
      <c r="H258" s="124"/>
    </row>
    <row r="259" spans="1:11" x14ac:dyDescent="0.2">
      <c r="A259" s="56"/>
      <c r="B259" s="56" t="s">
        <v>132</v>
      </c>
      <c r="C259" s="57">
        <f>C251</f>
        <v>40.909999999999997</v>
      </c>
      <c r="D259" s="49" t="s">
        <v>3</v>
      </c>
      <c r="E259" s="190" t="str">
        <f>"ITEM "&amp;A249</f>
        <v>ITEM 7.5.2</v>
      </c>
      <c r="F259" s="190"/>
      <c r="G259" s="190"/>
      <c r="H259" s="124"/>
    </row>
    <row r="260" spans="1:11" x14ac:dyDescent="0.2">
      <c r="A260" s="56"/>
      <c r="B260" s="28" t="s">
        <v>30</v>
      </c>
      <c r="C260" s="58">
        <v>30</v>
      </c>
      <c r="D260" s="49" t="s">
        <v>21</v>
      </c>
      <c r="E260" s="157"/>
      <c r="F260" s="123"/>
      <c r="G260" s="124"/>
      <c r="H260" s="124"/>
    </row>
    <row r="261" spans="1:11" x14ac:dyDescent="0.2">
      <c r="A261" s="56"/>
      <c r="B261" s="56" t="s">
        <v>437</v>
      </c>
      <c r="C261" s="57">
        <f>C255</f>
        <v>292.24</v>
      </c>
      <c r="D261" s="49" t="s">
        <v>3</v>
      </c>
      <c r="E261" s="190" t="str">
        <f>"ITEM "&amp;A253</f>
        <v>ITEM 7.5.3</v>
      </c>
      <c r="F261" s="190"/>
      <c r="G261" s="190"/>
      <c r="H261" s="124"/>
    </row>
    <row r="262" spans="1:11" x14ac:dyDescent="0.2">
      <c r="A262" s="56"/>
      <c r="B262" s="28" t="s">
        <v>30</v>
      </c>
      <c r="C262" s="58">
        <v>50</v>
      </c>
      <c r="D262" s="49" t="s">
        <v>21</v>
      </c>
      <c r="E262" s="122"/>
      <c r="F262" s="123"/>
      <c r="G262" s="124"/>
      <c r="H262" s="124"/>
    </row>
    <row r="263" spans="1:11" x14ac:dyDescent="0.2">
      <c r="A263" s="56"/>
      <c r="B263" s="59" t="s">
        <v>0</v>
      </c>
      <c r="C263" s="60">
        <f>(C259)*((C260+100)/100)+(C261)*((C262+100)/100)</f>
        <v>491.54300000000001</v>
      </c>
      <c r="D263" s="52" t="s">
        <v>3</v>
      </c>
      <c r="E263" s="122"/>
      <c r="F263" s="123"/>
      <c r="G263" s="124"/>
      <c r="H263" s="124"/>
    </row>
    <row r="264" spans="1:11" ht="15.75" thickBot="1" x14ac:dyDescent="0.25">
      <c r="A264" s="56"/>
      <c r="B264" s="56"/>
      <c r="C264" s="48"/>
      <c r="D264" s="49"/>
      <c r="E264" s="122"/>
      <c r="F264" s="123"/>
      <c r="G264" s="124"/>
      <c r="H264" s="124"/>
      <c r="J264" s="10"/>
      <c r="K264" s="10"/>
    </row>
    <row r="265" spans="1:11" s="10" customFormat="1" ht="15.75" x14ac:dyDescent="0.2">
      <c r="A265" s="148" t="s">
        <v>678</v>
      </c>
      <c r="B265" s="187" t="s">
        <v>15</v>
      </c>
      <c r="C265" s="187"/>
      <c r="D265" s="187"/>
      <c r="E265" s="187"/>
      <c r="F265" s="187"/>
      <c r="G265" s="129"/>
      <c r="H265" s="129"/>
      <c r="J265" s="9"/>
      <c r="K265" s="9"/>
    </row>
    <row r="266" spans="1:11" x14ac:dyDescent="0.2">
      <c r="A266" s="56"/>
      <c r="B266" s="56"/>
      <c r="C266" s="48"/>
      <c r="D266" s="49"/>
      <c r="E266" s="157"/>
      <c r="F266" s="123"/>
      <c r="G266" s="124"/>
      <c r="H266" s="124"/>
    </row>
    <row r="267" spans="1:11" x14ac:dyDescent="0.2">
      <c r="A267" s="56"/>
      <c r="B267" s="56" t="s">
        <v>16</v>
      </c>
      <c r="C267" s="57">
        <f>C263</f>
        <v>491.54300000000001</v>
      </c>
      <c r="D267" s="49" t="s">
        <v>3</v>
      </c>
      <c r="E267" s="190" t="str">
        <f>"ITEM "&amp;A257</f>
        <v>ITEM 7.5.4</v>
      </c>
      <c r="F267" s="190"/>
      <c r="G267" s="190"/>
      <c r="H267" s="124"/>
    </row>
    <row r="268" spans="1:11" x14ac:dyDescent="0.2">
      <c r="A268" s="75"/>
      <c r="B268" s="56" t="s">
        <v>78</v>
      </c>
      <c r="C268" s="58">
        <v>9.6999999999999993</v>
      </c>
      <c r="D268" s="49" t="s">
        <v>53</v>
      </c>
      <c r="E268" s="157" t="s">
        <v>380</v>
      </c>
      <c r="F268" s="123"/>
      <c r="G268" s="124"/>
      <c r="H268" s="124"/>
    </row>
    <row r="269" spans="1:11" x14ac:dyDescent="0.2">
      <c r="A269" s="75"/>
      <c r="B269" s="59" t="s">
        <v>0</v>
      </c>
      <c r="C269" s="60">
        <f>C268*C267</f>
        <v>4767.9670999999998</v>
      </c>
      <c r="D269" s="52" t="s">
        <v>76</v>
      </c>
      <c r="E269" s="157"/>
      <c r="F269" s="123"/>
      <c r="G269" s="124"/>
      <c r="H269" s="124"/>
    </row>
    <row r="270" spans="1:11" ht="15.75" thickBot="1" x14ac:dyDescent="0.25">
      <c r="A270" s="75"/>
      <c r="B270" s="47"/>
      <c r="C270" s="48"/>
      <c r="D270" s="49"/>
      <c r="E270" s="157"/>
      <c r="F270" s="123"/>
      <c r="G270" s="124"/>
      <c r="H270" s="124"/>
      <c r="J270" s="10"/>
      <c r="K270" s="10"/>
    </row>
    <row r="271" spans="1:11" s="10" customFormat="1" ht="16.5" thickBot="1" x14ac:dyDescent="0.25">
      <c r="A271" s="149" t="s">
        <v>679</v>
      </c>
      <c r="B271" s="189" t="s">
        <v>74</v>
      </c>
      <c r="C271" s="189"/>
      <c r="D271" s="189"/>
      <c r="E271" s="189"/>
      <c r="F271" s="189"/>
      <c r="G271" s="134"/>
      <c r="H271" s="134"/>
    </row>
    <row r="272" spans="1:11" s="10" customFormat="1" ht="15.75" x14ac:dyDescent="0.2">
      <c r="A272" s="148" t="s">
        <v>680</v>
      </c>
      <c r="B272" s="187" t="s">
        <v>377</v>
      </c>
      <c r="C272" s="187"/>
      <c r="D272" s="187"/>
      <c r="E272" s="187"/>
      <c r="F272" s="187"/>
      <c r="G272" s="129"/>
      <c r="H272" s="129"/>
      <c r="J272" s="9"/>
      <c r="K272" s="9"/>
    </row>
    <row r="273" spans="1:11" x14ac:dyDescent="0.2">
      <c r="A273" s="56"/>
      <c r="B273" s="56"/>
      <c r="C273" s="48"/>
      <c r="D273" s="49"/>
      <c r="E273" s="133"/>
      <c r="F273" s="123"/>
      <c r="G273" s="124"/>
      <c r="H273" s="124"/>
    </row>
    <row r="274" spans="1:11" x14ac:dyDescent="0.2">
      <c r="A274" s="56"/>
      <c r="B274" s="59" t="s">
        <v>130</v>
      </c>
      <c r="C274" s="60">
        <v>105.33</v>
      </c>
      <c r="D274" s="52" t="s">
        <v>12</v>
      </c>
      <c r="E274" s="133" t="s">
        <v>47</v>
      </c>
      <c r="F274" s="123"/>
      <c r="G274" s="124"/>
      <c r="H274" s="124"/>
    </row>
    <row r="275" spans="1:11" ht="15.75" thickBot="1" x14ac:dyDescent="0.25">
      <c r="A275" s="56"/>
      <c r="B275" s="56"/>
      <c r="C275" s="48"/>
      <c r="D275" s="49"/>
      <c r="E275" s="133"/>
      <c r="F275" s="123"/>
      <c r="G275" s="124"/>
      <c r="H275" s="124"/>
      <c r="J275" s="10"/>
      <c r="K275" s="10"/>
    </row>
    <row r="276" spans="1:11" s="10" customFormat="1" ht="15.75" x14ac:dyDescent="0.2">
      <c r="A276" s="148" t="s">
        <v>681</v>
      </c>
      <c r="B276" s="187" t="s">
        <v>378</v>
      </c>
      <c r="C276" s="187"/>
      <c r="D276" s="187"/>
      <c r="E276" s="187"/>
      <c r="F276" s="187"/>
      <c r="G276" s="129"/>
      <c r="H276" s="129"/>
      <c r="J276" s="9"/>
      <c r="K276" s="9"/>
    </row>
    <row r="277" spans="1:11" x14ac:dyDescent="0.2">
      <c r="A277" s="56"/>
      <c r="B277" s="56"/>
      <c r="C277" s="48"/>
      <c r="D277" s="49"/>
      <c r="E277" s="133"/>
      <c r="F277" s="123"/>
      <c r="G277" s="124"/>
      <c r="H277" s="124"/>
    </row>
    <row r="278" spans="1:11" x14ac:dyDescent="0.2">
      <c r="A278" s="56"/>
      <c r="B278" s="59" t="s">
        <v>130</v>
      </c>
      <c r="C278" s="60">
        <f>C274</f>
        <v>105.33</v>
      </c>
      <c r="D278" s="52" t="s">
        <v>12</v>
      </c>
      <c r="E278" s="133" t="str">
        <f xml:space="preserve"> "ITEM "&amp;A272</f>
        <v>ITEM 7.6.1</v>
      </c>
      <c r="F278" s="123"/>
      <c r="G278" s="124"/>
      <c r="H278" s="124"/>
    </row>
    <row r="279" spans="1:11" ht="15.75" thickBot="1" x14ac:dyDescent="0.25">
      <c r="A279" s="56"/>
      <c r="B279" s="56"/>
      <c r="C279" s="48"/>
      <c r="D279" s="49"/>
      <c r="E279" s="133"/>
      <c r="F279" s="123"/>
      <c r="G279" s="124"/>
      <c r="H279" s="124"/>
      <c r="J279" s="10"/>
      <c r="K279" s="10"/>
    </row>
    <row r="280" spans="1:11" s="10" customFormat="1" ht="15.75" x14ac:dyDescent="0.2">
      <c r="A280" s="148" t="s">
        <v>682</v>
      </c>
      <c r="B280" s="187" t="s">
        <v>63</v>
      </c>
      <c r="C280" s="187"/>
      <c r="D280" s="187"/>
      <c r="E280" s="187"/>
      <c r="F280" s="187"/>
      <c r="G280" s="129"/>
      <c r="H280" s="129"/>
      <c r="J280" s="9"/>
      <c r="K280" s="9"/>
    </row>
    <row r="281" spans="1:11" x14ac:dyDescent="0.2">
      <c r="A281" s="56"/>
      <c r="B281" s="56"/>
      <c r="C281" s="48"/>
      <c r="D281" s="49"/>
      <c r="E281" s="122"/>
      <c r="F281" s="123"/>
      <c r="G281" s="124"/>
      <c r="H281" s="124"/>
    </row>
    <row r="282" spans="1:11" x14ac:dyDescent="0.2">
      <c r="A282" s="56"/>
      <c r="B282" s="59" t="s">
        <v>130</v>
      </c>
      <c r="C282" s="60">
        <v>432.7</v>
      </c>
      <c r="D282" s="52" t="s">
        <v>12</v>
      </c>
      <c r="E282" s="122" t="s">
        <v>47</v>
      </c>
      <c r="F282" s="123"/>
      <c r="G282" s="124"/>
      <c r="H282" s="124"/>
    </row>
    <row r="283" spans="1:11" ht="15.75" thickBot="1" x14ac:dyDescent="0.25">
      <c r="A283" s="56"/>
      <c r="B283" s="56"/>
      <c r="C283" s="48"/>
      <c r="D283" s="49"/>
      <c r="E283" s="122"/>
      <c r="F283" s="123"/>
      <c r="G283" s="124"/>
      <c r="H283" s="124"/>
      <c r="J283" s="10"/>
      <c r="K283" s="10"/>
    </row>
    <row r="284" spans="1:11" s="10" customFormat="1" ht="15.75" x14ac:dyDescent="0.2">
      <c r="A284" s="148" t="s">
        <v>683</v>
      </c>
      <c r="B284" s="187" t="s">
        <v>64</v>
      </c>
      <c r="C284" s="187"/>
      <c r="D284" s="187"/>
      <c r="E284" s="187"/>
      <c r="F284" s="187"/>
      <c r="G284" s="129"/>
      <c r="H284" s="129"/>
      <c r="J284" s="9"/>
      <c r="K284" s="9"/>
    </row>
    <row r="285" spans="1:11" x14ac:dyDescent="0.2">
      <c r="A285" s="56"/>
      <c r="B285" s="56"/>
      <c r="C285" s="48"/>
      <c r="D285" s="49"/>
      <c r="E285" s="122"/>
      <c r="F285" s="123"/>
      <c r="G285" s="124"/>
      <c r="H285" s="124"/>
    </row>
    <row r="286" spans="1:11" x14ac:dyDescent="0.2">
      <c r="A286" s="56"/>
      <c r="B286" s="59" t="s">
        <v>130</v>
      </c>
      <c r="C286" s="60">
        <f>C282</f>
        <v>432.7</v>
      </c>
      <c r="D286" s="52" t="s">
        <v>12</v>
      </c>
      <c r="E286" s="122" t="str">
        <f xml:space="preserve"> "ITEM "&amp;A280</f>
        <v>ITEM 7.6.3</v>
      </c>
      <c r="F286" s="123"/>
      <c r="G286" s="124"/>
      <c r="H286" s="124"/>
    </row>
    <row r="287" spans="1:11" ht="15.75" thickBot="1" x14ac:dyDescent="0.25">
      <c r="A287" s="56"/>
      <c r="B287" s="56"/>
      <c r="C287" s="48"/>
      <c r="D287" s="49"/>
      <c r="E287" s="122"/>
      <c r="F287" s="123"/>
      <c r="G287" s="124"/>
      <c r="H287" s="124"/>
      <c r="J287" s="10"/>
      <c r="K287" s="10"/>
    </row>
    <row r="288" spans="1:11" s="10" customFormat="1" ht="16.5" thickBot="1" x14ac:dyDescent="0.25">
      <c r="A288" s="149" t="s">
        <v>684</v>
      </c>
      <c r="B288" s="189" t="s">
        <v>58</v>
      </c>
      <c r="C288" s="189"/>
      <c r="D288" s="189"/>
      <c r="E288" s="189"/>
      <c r="F288" s="189"/>
      <c r="G288" s="134"/>
      <c r="H288" s="134"/>
    </row>
    <row r="289" spans="1:11" s="10" customFormat="1" ht="15.75" x14ac:dyDescent="0.2">
      <c r="A289" s="148" t="s">
        <v>685</v>
      </c>
      <c r="B289" s="187" t="s">
        <v>59</v>
      </c>
      <c r="C289" s="187"/>
      <c r="D289" s="187"/>
      <c r="E289" s="187"/>
      <c r="F289" s="187"/>
      <c r="G289" s="129"/>
      <c r="H289" s="129"/>
      <c r="J289" s="9"/>
      <c r="K289" s="9"/>
    </row>
    <row r="290" spans="1:11" x14ac:dyDescent="0.2">
      <c r="A290" s="56"/>
      <c r="B290" s="47"/>
      <c r="C290" s="48"/>
      <c r="D290" s="49"/>
      <c r="E290" s="122"/>
      <c r="F290" s="123"/>
      <c r="G290" s="124"/>
      <c r="H290" s="124"/>
    </row>
    <row r="291" spans="1:11" x14ac:dyDescent="0.2">
      <c r="A291" s="56"/>
      <c r="B291" s="59" t="s">
        <v>8</v>
      </c>
      <c r="C291" s="60">
        <v>10</v>
      </c>
      <c r="D291" s="52" t="s">
        <v>2</v>
      </c>
      <c r="E291" s="122" t="s">
        <v>47</v>
      </c>
      <c r="F291" s="123"/>
      <c r="G291" s="124"/>
      <c r="H291" s="124"/>
    </row>
    <row r="292" spans="1:11" ht="15.75" thickBot="1" x14ac:dyDescent="0.25">
      <c r="A292" s="56"/>
      <c r="B292" s="56"/>
      <c r="C292" s="65"/>
      <c r="D292" s="62"/>
      <c r="E292" s="122"/>
      <c r="F292" s="123"/>
      <c r="G292" s="124"/>
      <c r="H292" s="124"/>
      <c r="J292" s="10"/>
      <c r="K292" s="10"/>
    </row>
    <row r="293" spans="1:11" s="10" customFormat="1" ht="15.75" x14ac:dyDescent="0.2">
      <c r="A293" s="148" t="s">
        <v>686</v>
      </c>
      <c r="B293" s="187" t="s">
        <v>438</v>
      </c>
      <c r="C293" s="187"/>
      <c r="D293" s="187"/>
      <c r="E293" s="187"/>
      <c r="F293" s="187"/>
      <c r="G293" s="129"/>
      <c r="H293" s="129"/>
      <c r="J293" s="9"/>
      <c r="K293" s="9"/>
    </row>
    <row r="294" spans="1:11" x14ac:dyDescent="0.2">
      <c r="A294" s="56"/>
      <c r="B294" s="47"/>
      <c r="C294" s="48"/>
      <c r="D294" s="49"/>
      <c r="E294" s="157"/>
      <c r="F294" s="123"/>
      <c r="G294" s="124"/>
      <c r="H294" s="124"/>
    </row>
    <row r="295" spans="1:11" x14ac:dyDescent="0.2">
      <c r="A295" s="56"/>
      <c r="B295" s="59" t="s">
        <v>8</v>
      </c>
      <c r="C295" s="60">
        <v>1</v>
      </c>
      <c r="D295" s="52" t="s">
        <v>2</v>
      </c>
      <c r="E295" s="157" t="s">
        <v>47</v>
      </c>
      <c r="F295" s="123"/>
      <c r="G295" s="124"/>
      <c r="H295" s="124"/>
    </row>
    <row r="296" spans="1:11" ht="15.75" thickBot="1" x14ac:dyDescent="0.25">
      <c r="A296" s="56"/>
      <c r="B296" s="56"/>
      <c r="C296" s="65"/>
      <c r="D296" s="62"/>
      <c r="E296" s="157"/>
      <c r="F296" s="123"/>
      <c r="G296" s="124"/>
      <c r="H296" s="124"/>
      <c r="J296" s="10"/>
      <c r="K296" s="10"/>
    </row>
    <row r="297" spans="1:11" s="10" customFormat="1" ht="16.5" thickBot="1" x14ac:dyDescent="0.25">
      <c r="A297" s="149" t="s">
        <v>687</v>
      </c>
      <c r="B297" s="189" t="s">
        <v>382</v>
      </c>
      <c r="C297" s="189"/>
      <c r="D297" s="189"/>
      <c r="E297" s="189"/>
      <c r="F297" s="189"/>
      <c r="G297" s="134"/>
      <c r="H297" s="134"/>
    </row>
    <row r="298" spans="1:11" s="10" customFormat="1" ht="15.75" x14ac:dyDescent="0.2">
      <c r="A298" s="148" t="s">
        <v>688</v>
      </c>
      <c r="B298" s="187" t="s">
        <v>383</v>
      </c>
      <c r="C298" s="187"/>
      <c r="D298" s="187"/>
      <c r="E298" s="187"/>
      <c r="F298" s="187"/>
      <c r="G298" s="129"/>
      <c r="H298" s="129"/>
      <c r="J298" s="9"/>
      <c r="K298" s="9"/>
    </row>
    <row r="299" spans="1:11" x14ac:dyDescent="0.2">
      <c r="A299" s="56"/>
      <c r="B299" s="56"/>
      <c r="C299" s="48"/>
      <c r="D299" s="49"/>
      <c r="E299" s="143"/>
      <c r="F299" s="123"/>
      <c r="G299" s="124"/>
      <c r="H299" s="124"/>
    </row>
    <row r="300" spans="1:11" x14ac:dyDescent="0.2">
      <c r="A300" s="56"/>
      <c r="B300" s="59" t="s">
        <v>384</v>
      </c>
      <c r="C300" s="60">
        <v>9</v>
      </c>
      <c r="D300" s="52" t="s">
        <v>2</v>
      </c>
      <c r="E300" s="143" t="s">
        <v>47</v>
      </c>
      <c r="F300" s="123"/>
      <c r="G300" s="124"/>
      <c r="H300" s="124"/>
    </row>
    <row r="301" spans="1:11" ht="15.75" thickBot="1" x14ac:dyDescent="0.25">
      <c r="A301" s="56"/>
      <c r="B301" s="59"/>
      <c r="C301" s="65"/>
      <c r="D301" s="52"/>
      <c r="E301" s="143"/>
      <c r="F301" s="123"/>
      <c r="G301" s="124"/>
      <c r="H301" s="124"/>
    </row>
    <row r="302" spans="1:11" s="10" customFormat="1" ht="15.75" x14ac:dyDescent="0.2">
      <c r="A302" s="148" t="s">
        <v>689</v>
      </c>
      <c r="B302" s="187" t="s">
        <v>385</v>
      </c>
      <c r="C302" s="187"/>
      <c r="D302" s="187"/>
      <c r="E302" s="187"/>
      <c r="F302" s="187"/>
      <c r="G302" s="129"/>
      <c r="H302" s="129"/>
      <c r="J302" s="9"/>
      <c r="K302" s="9"/>
    </row>
    <row r="303" spans="1:11" x14ac:dyDescent="0.2">
      <c r="A303" s="56"/>
      <c r="B303" s="56"/>
      <c r="C303" s="48"/>
      <c r="D303" s="49"/>
      <c r="E303" s="143"/>
      <c r="F303" s="123"/>
      <c r="G303" s="124"/>
      <c r="H303" s="124"/>
    </row>
    <row r="304" spans="1:11" x14ac:dyDescent="0.2">
      <c r="A304" s="56"/>
      <c r="B304" s="59" t="s">
        <v>384</v>
      </c>
      <c r="C304" s="60">
        <v>7</v>
      </c>
      <c r="D304" s="52" t="s">
        <v>2</v>
      </c>
      <c r="E304" s="143" t="s">
        <v>47</v>
      </c>
      <c r="F304" s="123"/>
      <c r="G304" s="124"/>
      <c r="H304" s="124"/>
    </row>
    <row r="305" spans="1:11" x14ac:dyDescent="0.2">
      <c r="A305" s="56"/>
      <c r="B305" s="56"/>
      <c r="C305" s="48"/>
      <c r="D305" s="49"/>
      <c r="E305" s="143"/>
      <c r="F305" s="123"/>
      <c r="G305" s="124"/>
      <c r="H305" s="124"/>
      <c r="J305" s="10"/>
      <c r="K305" s="10"/>
    </row>
    <row r="306" spans="1:11" ht="15.75" thickBot="1" x14ac:dyDescent="0.25">
      <c r="A306" s="56"/>
      <c r="B306" s="56"/>
      <c r="C306" s="48"/>
      <c r="D306" s="49"/>
      <c r="E306" s="143"/>
      <c r="F306" s="123"/>
      <c r="G306" s="124"/>
      <c r="H306" s="124"/>
      <c r="J306" s="10"/>
      <c r="K306" s="10"/>
    </row>
    <row r="307" spans="1:11" s="10" customFormat="1" ht="30" customHeight="1" thickBot="1" x14ac:dyDescent="0.25">
      <c r="A307" s="147">
        <v>8</v>
      </c>
      <c r="B307" s="191" t="s">
        <v>250</v>
      </c>
      <c r="C307" s="191"/>
      <c r="D307" s="191"/>
      <c r="E307" s="191"/>
      <c r="F307" s="191"/>
      <c r="G307" s="128"/>
      <c r="H307" s="128"/>
    </row>
    <row r="308" spans="1:11" s="10" customFormat="1" ht="16.5" thickBot="1" x14ac:dyDescent="0.25">
      <c r="A308" s="149" t="s">
        <v>690</v>
      </c>
      <c r="B308" s="189" t="s">
        <v>440</v>
      </c>
      <c r="C308" s="189"/>
      <c r="D308" s="189"/>
      <c r="E308" s="189"/>
      <c r="F308" s="189"/>
      <c r="G308" s="134"/>
      <c r="H308" s="134"/>
    </row>
    <row r="309" spans="1:11" s="10" customFormat="1" ht="15.75" x14ac:dyDescent="0.2">
      <c r="A309" s="148" t="s">
        <v>691</v>
      </c>
      <c r="B309" s="187" t="s">
        <v>141</v>
      </c>
      <c r="C309" s="187"/>
      <c r="D309" s="187"/>
      <c r="E309" s="187"/>
      <c r="F309" s="187"/>
      <c r="G309" s="129"/>
      <c r="H309" s="129"/>
      <c r="J309" s="9"/>
      <c r="K309" s="9"/>
    </row>
    <row r="310" spans="1:11" x14ac:dyDescent="0.2">
      <c r="A310" s="56"/>
      <c r="B310" s="56"/>
      <c r="C310" s="48"/>
      <c r="D310" s="49"/>
      <c r="E310" s="143"/>
      <c r="F310" s="123"/>
      <c r="G310" s="124"/>
      <c r="H310" s="124"/>
    </row>
    <row r="311" spans="1:11" x14ac:dyDescent="0.2">
      <c r="A311" s="56"/>
      <c r="B311" s="59" t="s">
        <v>118</v>
      </c>
      <c r="C311" s="60">
        <v>973.55</v>
      </c>
      <c r="D311" s="52" t="s">
        <v>1</v>
      </c>
      <c r="E311" s="143" t="s">
        <v>73</v>
      </c>
      <c r="F311" s="123"/>
      <c r="G311" s="124"/>
      <c r="H311" s="124"/>
    </row>
    <row r="312" spans="1:11" ht="20.45" customHeight="1" thickBot="1" x14ac:dyDescent="0.25">
      <c r="A312" s="56"/>
      <c r="B312" s="56"/>
      <c r="C312" s="65"/>
      <c r="D312" s="62"/>
      <c r="E312" s="143"/>
      <c r="F312" s="123"/>
      <c r="G312" s="124"/>
      <c r="H312" s="124"/>
      <c r="J312" s="10"/>
      <c r="K312" s="10"/>
    </row>
    <row r="313" spans="1:11" s="10" customFormat="1" ht="15.75" x14ac:dyDescent="0.2">
      <c r="A313" s="148" t="s">
        <v>692</v>
      </c>
      <c r="B313" s="187" t="s">
        <v>441</v>
      </c>
      <c r="C313" s="187"/>
      <c r="D313" s="187"/>
      <c r="E313" s="187"/>
      <c r="F313" s="187"/>
      <c r="G313" s="129"/>
      <c r="H313" s="129"/>
      <c r="J313" s="9"/>
      <c r="K313" s="9"/>
    </row>
    <row r="314" spans="1:11" x14ac:dyDescent="0.2">
      <c r="A314" s="56"/>
      <c r="B314" s="56"/>
      <c r="C314" s="48"/>
      <c r="D314" s="49"/>
      <c r="E314" s="143"/>
      <c r="F314" s="123"/>
      <c r="G314" s="124"/>
      <c r="H314" s="124"/>
    </row>
    <row r="315" spans="1:11" x14ac:dyDescent="0.2">
      <c r="A315" s="56"/>
      <c r="B315" s="56" t="s">
        <v>442</v>
      </c>
      <c r="C315" s="57">
        <f>C311</f>
        <v>973.55</v>
      </c>
      <c r="D315" s="49" t="s">
        <v>1</v>
      </c>
      <c r="E315" s="190" t="str">
        <f>"ITEM "&amp;A309</f>
        <v>ITEM 8.1.1</v>
      </c>
      <c r="F315" s="190"/>
      <c r="G315" s="190"/>
      <c r="H315" s="124"/>
    </row>
    <row r="316" spans="1:11" x14ac:dyDescent="0.2">
      <c r="A316" s="56"/>
      <c r="B316" s="56" t="s">
        <v>443</v>
      </c>
      <c r="C316" s="58">
        <v>80</v>
      </c>
      <c r="D316" s="49" t="s">
        <v>21</v>
      </c>
      <c r="E316" s="157"/>
      <c r="F316" s="123"/>
      <c r="G316" s="124"/>
      <c r="H316" s="124"/>
    </row>
    <row r="317" spans="1:11" s="11" customFormat="1" ht="15.75" x14ac:dyDescent="0.2">
      <c r="A317" s="59"/>
      <c r="B317" s="59" t="s">
        <v>0</v>
      </c>
      <c r="C317" s="60">
        <f>C315*((C316)/100)</f>
        <v>778.84</v>
      </c>
      <c r="D317" s="52" t="s">
        <v>1</v>
      </c>
      <c r="E317" s="188"/>
      <c r="F317" s="188"/>
      <c r="G317" s="188"/>
      <c r="H317" s="139"/>
    </row>
    <row r="318" spans="1:11" ht="15.75" thickBot="1" x14ac:dyDescent="0.25">
      <c r="A318" s="56"/>
      <c r="B318" s="56"/>
      <c r="C318" s="65"/>
      <c r="D318" s="62"/>
      <c r="E318" s="143"/>
      <c r="F318" s="123"/>
      <c r="G318" s="124"/>
      <c r="H318" s="124"/>
      <c r="J318" s="10"/>
      <c r="K318" s="10"/>
    </row>
    <row r="319" spans="1:11" s="10" customFormat="1" ht="15.75" x14ac:dyDescent="0.2">
      <c r="A319" s="148" t="s">
        <v>693</v>
      </c>
      <c r="B319" s="187" t="s">
        <v>441</v>
      </c>
      <c r="C319" s="187"/>
      <c r="D319" s="187"/>
      <c r="E319" s="187"/>
      <c r="F319" s="187"/>
      <c r="G319" s="129"/>
      <c r="H319" s="129"/>
      <c r="J319" s="9"/>
      <c r="K319" s="9"/>
    </row>
    <row r="320" spans="1:11" x14ac:dyDescent="0.2">
      <c r="A320" s="56"/>
      <c r="B320" s="56"/>
      <c r="C320" s="48"/>
      <c r="D320" s="49"/>
      <c r="E320" s="157"/>
      <c r="F320" s="123"/>
      <c r="G320" s="124"/>
      <c r="H320" s="124"/>
    </row>
    <row r="321" spans="1:11" x14ac:dyDescent="0.2">
      <c r="A321" s="56"/>
      <c r="B321" s="56" t="s">
        <v>442</v>
      </c>
      <c r="C321" s="57">
        <f>C317</f>
        <v>778.84</v>
      </c>
      <c r="D321" s="49" t="s">
        <v>1</v>
      </c>
      <c r="E321" s="190" t="str">
        <f>"ITEM "&amp;A315</f>
        <v xml:space="preserve">ITEM </v>
      </c>
      <c r="F321" s="190"/>
      <c r="G321" s="190"/>
      <c r="H321" s="124"/>
    </row>
    <row r="322" spans="1:11" x14ac:dyDescent="0.2">
      <c r="A322" s="56"/>
      <c r="B322" s="56" t="s">
        <v>443</v>
      </c>
      <c r="C322" s="58">
        <v>20</v>
      </c>
      <c r="D322" s="49" t="s">
        <v>21</v>
      </c>
      <c r="E322" s="157"/>
      <c r="F322" s="123"/>
      <c r="G322" s="124"/>
      <c r="H322" s="124"/>
    </row>
    <row r="323" spans="1:11" s="11" customFormat="1" ht="15.75" x14ac:dyDescent="0.2">
      <c r="A323" s="59"/>
      <c r="B323" s="59" t="s">
        <v>0</v>
      </c>
      <c r="C323" s="60">
        <f>C321*((C322)/100)</f>
        <v>155.76800000000003</v>
      </c>
      <c r="D323" s="52" t="s">
        <v>1</v>
      </c>
      <c r="E323" s="188"/>
      <c r="F323" s="188"/>
      <c r="G323" s="188"/>
      <c r="H323" s="139"/>
    </row>
    <row r="324" spans="1:11" ht="15.75" thickBot="1" x14ac:dyDescent="0.25">
      <c r="A324" s="56"/>
      <c r="B324" s="56"/>
      <c r="C324" s="65"/>
      <c r="D324" s="62"/>
      <c r="E324" s="157"/>
      <c r="F324" s="123"/>
      <c r="G324" s="124"/>
      <c r="H324" s="124"/>
      <c r="J324" s="10"/>
      <c r="K324" s="10"/>
    </row>
    <row r="325" spans="1:11" s="10" customFormat="1" ht="15.75" x14ac:dyDescent="0.2">
      <c r="A325" s="148" t="s">
        <v>694</v>
      </c>
      <c r="B325" s="187" t="s">
        <v>56</v>
      </c>
      <c r="C325" s="187"/>
      <c r="D325" s="187"/>
      <c r="E325" s="187"/>
      <c r="F325" s="187"/>
      <c r="G325" s="129"/>
      <c r="H325" s="129"/>
      <c r="J325" s="9"/>
      <c r="K325" s="9"/>
    </row>
    <row r="326" spans="1:11" x14ac:dyDescent="0.2">
      <c r="A326" s="56"/>
      <c r="B326" s="56"/>
      <c r="C326" s="48"/>
      <c r="D326" s="49"/>
      <c r="E326" s="143"/>
      <c r="F326" s="123"/>
      <c r="G326" s="124"/>
      <c r="H326" s="124"/>
    </row>
    <row r="327" spans="1:11" x14ac:dyDescent="0.2">
      <c r="A327" s="56"/>
      <c r="B327" s="56" t="s">
        <v>442</v>
      </c>
      <c r="C327" s="57">
        <f>C311</f>
        <v>973.55</v>
      </c>
      <c r="D327" s="49" t="s">
        <v>1</v>
      </c>
      <c r="E327" s="190" t="str">
        <f>"ITEM "&amp;A309</f>
        <v>ITEM 8.1.1</v>
      </c>
      <c r="F327" s="190"/>
      <c r="G327" s="190"/>
      <c r="H327" s="124"/>
    </row>
    <row r="328" spans="1:11" x14ac:dyDescent="0.2">
      <c r="A328" s="56"/>
      <c r="B328" s="56" t="s">
        <v>444</v>
      </c>
      <c r="C328" s="58">
        <v>0.56799999999999995</v>
      </c>
      <c r="D328" s="49" t="s">
        <v>12</v>
      </c>
      <c r="E328" s="143"/>
      <c r="F328" s="123"/>
      <c r="G328" s="124"/>
      <c r="H328" s="124"/>
    </row>
    <row r="329" spans="1:11" x14ac:dyDescent="0.2">
      <c r="A329" s="56"/>
      <c r="B329" s="56" t="s">
        <v>30</v>
      </c>
      <c r="C329" s="58">
        <v>30</v>
      </c>
      <c r="D329" s="49" t="s">
        <v>21</v>
      </c>
      <c r="E329" s="143"/>
      <c r="F329" s="123"/>
      <c r="G329" s="124"/>
      <c r="H329" s="124"/>
    </row>
    <row r="330" spans="1:11" x14ac:dyDescent="0.2">
      <c r="A330" s="56"/>
      <c r="B330" s="59" t="s">
        <v>120</v>
      </c>
      <c r="C330" s="60">
        <f>(C328*C327)*((100+C329)/100)</f>
        <v>718.8693199999999</v>
      </c>
      <c r="D330" s="52" t="s">
        <v>3</v>
      </c>
      <c r="E330" s="190"/>
      <c r="F330" s="190"/>
      <c r="G330" s="190"/>
      <c r="H330" s="124"/>
    </row>
    <row r="331" spans="1:11" ht="15.75" thickBot="1" x14ac:dyDescent="0.25">
      <c r="A331" s="56"/>
      <c r="B331" s="56"/>
      <c r="C331" s="48"/>
      <c r="D331" s="49"/>
      <c r="E331" s="143"/>
      <c r="F331" s="123"/>
      <c r="G331" s="124"/>
      <c r="H331" s="124"/>
      <c r="J331" s="10"/>
      <c r="K331" s="10"/>
    </row>
    <row r="332" spans="1:11" s="10" customFormat="1" ht="15.75" x14ac:dyDescent="0.2">
      <c r="A332" s="148" t="s">
        <v>695</v>
      </c>
      <c r="B332" s="187" t="s">
        <v>15</v>
      </c>
      <c r="C332" s="187"/>
      <c r="D332" s="187"/>
      <c r="E332" s="187"/>
      <c r="F332" s="187"/>
      <c r="G332" s="129"/>
      <c r="H332" s="129"/>
      <c r="J332" s="9"/>
      <c r="K332" s="9"/>
    </row>
    <row r="333" spans="1:11" x14ac:dyDescent="0.2">
      <c r="A333" s="56"/>
      <c r="B333" s="56"/>
      <c r="C333" s="48"/>
      <c r="D333" s="49"/>
      <c r="E333" s="157"/>
      <c r="F333" s="123"/>
      <c r="G333" s="124"/>
      <c r="H333" s="124"/>
    </row>
    <row r="334" spans="1:11" x14ac:dyDescent="0.2">
      <c r="A334" s="75"/>
      <c r="B334" s="56" t="s">
        <v>121</v>
      </c>
      <c r="C334" s="57">
        <f>C330</f>
        <v>718.8693199999999</v>
      </c>
      <c r="D334" s="49" t="s">
        <v>3</v>
      </c>
      <c r="E334" s="190" t="str">
        <f>"ITEM "&amp;A325</f>
        <v>ITEM 8.1.4</v>
      </c>
      <c r="F334" s="190"/>
      <c r="G334" s="190"/>
      <c r="H334" s="124"/>
    </row>
    <row r="335" spans="1:11" x14ac:dyDescent="0.2">
      <c r="A335" s="75"/>
      <c r="B335" s="56" t="s">
        <v>78</v>
      </c>
      <c r="C335" s="58">
        <v>6.4</v>
      </c>
      <c r="D335" s="49" t="s">
        <v>53</v>
      </c>
      <c r="E335" s="157" t="s">
        <v>55</v>
      </c>
      <c r="F335" s="123"/>
      <c r="G335" s="124"/>
      <c r="H335" s="124"/>
    </row>
    <row r="336" spans="1:11" x14ac:dyDescent="0.2">
      <c r="A336" s="75"/>
      <c r="B336" s="59" t="s">
        <v>0</v>
      </c>
      <c r="C336" s="60">
        <f>C335*C334</f>
        <v>4600.7636479999992</v>
      </c>
      <c r="D336" s="52" t="s">
        <v>76</v>
      </c>
      <c r="E336" s="157"/>
      <c r="F336" s="123"/>
      <c r="G336" s="124"/>
      <c r="H336" s="124"/>
    </row>
    <row r="337" spans="1:11" ht="15.75" thickBot="1" x14ac:dyDescent="0.25">
      <c r="A337" s="75"/>
      <c r="B337" s="56"/>
      <c r="C337" s="48"/>
      <c r="D337" s="49"/>
      <c r="E337" s="157"/>
      <c r="F337" s="123"/>
      <c r="G337" s="124"/>
      <c r="H337" s="124"/>
      <c r="J337" s="10"/>
      <c r="K337" s="10"/>
    </row>
    <row r="338" spans="1:11" s="10" customFormat="1" ht="15.75" x14ac:dyDescent="0.2">
      <c r="A338" s="148" t="s">
        <v>696</v>
      </c>
      <c r="B338" s="187" t="s">
        <v>56</v>
      </c>
      <c r="C338" s="187"/>
      <c r="D338" s="187"/>
      <c r="E338" s="187"/>
      <c r="F338" s="187"/>
      <c r="G338" s="129"/>
      <c r="H338" s="129"/>
      <c r="J338" s="9"/>
      <c r="K338" s="9"/>
    </row>
    <row r="339" spans="1:11" x14ac:dyDescent="0.2">
      <c r="A339" s="56"/>
      <c r="B339" s="56"/>
      <c r="C339" s="48"/>
      <c r="D339" s="49"/>
      <c r="E339" s="157"/>
      <c r="F339" s="123"/>
      <c r="G339" s="124"/>
      <c r="H339" s="124"/>
    </row>
    <row r="340" spans="1:11" x14ac:dyDescent="0.2">
      <c r="A340" s="56"/>
      <c r="B340" s="56" t="s">
        <v>442</v>
      </c>
      <c r="C340" s="57">
        <f>C311</f>
        <v>973.55</v>
      </c>
      <c r="D340" s="49" t="s">
        <v>1</v>
      </c>
      <c r="E340" s="190" t="str">
        <f>"ITEM "&amp;A309</f>
        <v>ITEM 8.1.1</v>
      </c>
      <c r="F340" s="190"/>
      <c r="G340" s="190"/>
      <c r="H340" s="124"/>
    </row>
    <row r="341" spans="1:11" x14ac:dyDescent="0.2">
      <c r="A341" s="56"/>
      <c r="B341" s="56" t="s">
        <v>445</v>
      </c>
      <c r="C341" s="58">
        <v>0.08</v>
      </c>
      <c r="D341" s="49" t="s">
        <v>12</v>
      </c>
      <c r="E341" s="157"/>
      <c r="F341" s="123"/>
      <c r="G341" s="124"/>
      <c r="H341" s="124"/>
    </row>
    <row r="342" spans="1:11" x14ac:dyDescent="0.2">
      <c r="A342" s="56"/>
      <c r="B342" s="56" t="s">
        <v>30</v>
      </c>
      <c r="C342" s="58">
        <v>30</v>
      </c>
      <c r="D342" s="49" t="s">
        <v>21</v>
      </c>
      <c r="E342" s="157"/>
      <c r="F342" s="123"/>
      <c r="G342" s="124"/>
      <c r="H342" s="124"/>
    </row>
    <row r="343" spans="1:11" x14ac:dyDescent="0.2">
      <c r="A343" s="56"/>
      <c r="B343" s="59" t="s">
        <v>120</v>
      </c>
      <c r="C343" s="60">
        <f>(C341*C340)*((100+C342)/100)</f>
        <v>101.2492</v>
      </c>
      <c r="D343" s="52" t="s">
        <v>3</v>
      </c>
      <c r="E343" s="190"/>
      <c r="F343" s="190"/>
      <c r="G343" s="190"/>
      <c r="H343" s="124"/>
    </row>
    <row r="344" spans="1:11" ht="15.75" thickBot="1" x14ac:dyDescent="0.25">
      <c r="A344" s="56"/>
      <c r="B344" s="56"/>
      <c r="C344" s="48"/>
      <c r="D344" s="49"/>
      <c r="E344" s="157"/>
      <c r="F344" s="123"/>
      <c r="G344" s="124"/>
      <c r="H344" s="124"/>
      <c r="J344" s="10"/>
      <c r="K344" s="10"/>
    </row>
    <row r="345" spans="1:11" s="10" customFormat="1" ht="15.75" x14ac:dyDescent="0.2">
      <c r="A345" s="148" t="s">
        <v>697</v>
      </c>
      <c r="B345" s="187" t="s">
        <v>15</v>
      </c>
      <c r="C345" s="187"/>
      <c r="D345" s="187"/>
      <c r="E345" s="187"/>
      <c r="F345" s="187"/>
      <c r="G345" s="129"/>
      <c r="H345" s="129"/>
      <c r="J345" s="9"/>
      <c r="K345" s="9"/>
    </row>
    <row r="346" spans="1:11" x14ac:dyDescent="0.2">
      <c r="A346" s="56"/>
      <c r="B346" s="56"/>
      <c r="C346" s="48"/>
      <c r="D346" s="49"/>
      <c r="E346" s="157"/>
      <c r="F346" s="123"/>
      <c r="G346" s="124"/>
      <c r="H346" s="124"/>
    </row>
    <row r="347" spans="1:11" x14ac:dyDescent="0.2">
      <c r="A347" s="75"/>
      <c r="B347" s="56" t="s">
        <v>121</v>
      </c>
      <c r="C347" s="57">
        <f>C343</f>
        <v>101.2492</v>
      </c>
      <c r="D347" s="49" t="s">
        <v>3</v>
      </c>
      <c r="E347" s="190" t="str">
        <f>"ITEM "&amp;A338</f>
        <v>ITEM 8.1.6</v>
      </c>
      <c r="F347" s="190"/>
      <c r="G347" s="190"/>
      <c r="H347" s="124"/>
    </row>
    <row r="348" spans="1:11" x14ac:dyDescent="0.2">
      <c r="A348" s="75"/>
      <c r="B348" s="56" t="s">
        <v>78</v>
      </c>
      <c r="C348" s="58">
        <v>9.6999999999999993</v>
      </c>
      <c r="D348" s="49" t="s">
        <v>53</v>
      </c>
      <c r="E348" s="157" t="s">
        <v>55</v>
      </c>
      <c r="F348" s="123"/>
      <c r="G348" s="124"/>
      <c r="H348" s="124"/>
    </row>
    <row r="349" spans="1:11" x14ac:dyDescent="0.2">
      <c r="A349" s="75"/>
      <c r="B349" s="59" t="s">
        <v>0</v>
      </c>
      <c r="C349" s="60">
        <f>C348*C347</f>
        <v>982.11723999999992</v>
      </c>
      <c r="D349" s="52" t="s">
        <v>76</v>
      </c>
      <c r="E349" s="157"/>
      <c r="F349" s="123"/>
      <c r="G349" s="124"/>
      <c r="H349" s="124"/>
    </row>
    <row r="350" spans="1:11" ht="15.75" thickBot="1" x14ac:dyDescent="0.25">
      <c r="A350" s="75"/>
      <c r="B350" s="56"/>
      <c r="C350" s="48"/>
      <c r="D350" s="49"/>
      <c r="E350" s="157"/>
      <c r="F350" s="123"/>
      <c r="G350" s="124"/>
      <c r="H350" s="124"/>
      <c r="J350" s="10"/>
      <c r="K350" s="10"/>
    </row>
    <row r="351" spans="1:11" s="10" customFormat="1" ht="16.5" thickBot="1" x14ac:dyDescent="0.25">
      <c r="A351" s="149" t="s">
        <v>698</v>
      </c>
      <c r="B351" s="189" t="s">
        <v>446</v>
      </c>
      <c r="C351" s="189"/>
      <c r="D351" s="189"/>
      <c r="E351" s="189"/>
      <c r="F351" s="189"/>
      <c r="G351" s="134"/>
      <c r="H351" s="134"/>
    </row>
    <row r="352" spans="1:11" s="10" customFormat="1" ht="15.75" x14ac:dyDescent="0.2">
      <c r="A352" s="148" t="s">
        <v>699</v>
      </c>
      <c r="B352" s="187" t="s">
        <v>31</v>
      </c>
      <c r="C352" s="187"/>
      <c r="D352" s="187"/>
      <c r="E352" s="187"/>
      <c r="F352" s="187"/>
      <c r="G352" s="129"/>
      <c r="H352" s="129"/>
      <c r="J352" s="9"/>
      <c r="K352" s="9"/>
    </row>
    <row r="353" spans="1:14" x14ac:dyDescent="0.2">
      <c r="A353" s="56"/>
      <c r="B353" s="47"/>
      <c r="C353" s="48"/>
      <c r="D353" s="49"/>
      <c r="E353" s="143"/>
      <c r="F353" s="123"/>
      <c r="G353" s="124"/>
      <c r="H353" s="124"/>
    </row>
    <row r="354" spans="1:14" x14ac:dyDescent="0.2">
      <c r="A354" s="56"/>
      <c r="B354" s="59" t="s">
        <v>421</v>
      </c>
      <c r="C354" s="60">
        <v>150.05000000000001</v>
      </c>
      <c r="D354" s="52" t="s">
        <v>1</v>
      </c>
      <c r="E354" s="143"/>
      <c r="F354" s="123"/>
      <c r="G354" s="124"/>
      <c r="H354" s="124"/>
    </row>
    <row r="355" spans="1:14" ht="15.75" thickBot="1" x14ac:dyDescent="0.25">
      <c r="A355" s="56"/>
      <c r="B355" s="56"/>
      <c r="C355" s="65"/>
      <c r="D355" s="62"/>
      <c r="E355" s="143"/>
      <c r="F355" s="123"/>
      <c r="G355" s="124"/>
      <c r="H355" s="124"/>
      <c r="J355" s="10"/>
      <c r="K355" s="10"/>
    </row>
    <row r="356" spans="1:14" s="10" customFormat="1" ht="15.75" x14ac:dyDescent="0.2">
      <c r="A356" s="148" t="s">
        <v>700</v>
      </c>
      <c r="B356" s="187" t="s">
        <v>36</v>
      </c>
      <c r="C356" s="187"/>
      <c r="D356" s="187"/>
      <c r="E356" s="187"/>
      <c r="F356" s="187"/>
      <c r="G356" s="129"/>
      <c r="H356" s="129"/>
      <c r="J356" s="9"/>
      <c r="K356" s="9"/>
    </row>
    <row r="357" spans="1:14" x14ac:dyDescent="0.2">
      <c r="A357" s="56"/>
      <c r="B357" s="56"/>
      <c r="C357" s="48"/>
      <c r="D357" s="49"/>
      <c r="E357" s="143"/>
      <c r="F357" s="123"/>
      <c r="G357" s="124"/>
      <c r="H357" s="124"/>
    </row>
    <row r="358" spans="1:14" x14ac:dyDescent="0.2">
      <c r="A358" s="56"/>
      <c r="B358" s="56" t="s">
        <v>421</v>
      </c>
      <c r="C358" s="58">
        <f>C354</f>
        <v>150.05000000000001</v>
      </c>
      <c r="D358" s="49" t="s">
        <v>1</v>
      </c>
      <c r="E358" s="190" t="str">
        <f>"ITEM "&amp;A352</f>
        <v>ITEM 8.2.1</v>
      </c>
      <c r="F358" s="190"/>
      <c r="G358" s="190"/>
      <c r="H358" s="124"/>
    </row>
    <row r="359" spans="1:14" x14ac:dyDescent="0.2">
      <c r="A359" s="56"/>
      <c r="B359" s="56" t="s">
        <v>113</v>
      </c>
      <c r="C359" s="146">
        <v>0.05</v>
      </c>
      <c r="D359" s="49" t="s">
        <v>12</v>
      </c>
      <c r="E359" s="190"/>
      <c r="F359" s="190"/>
      <c r="G359" s="190"/>
      <c r="H359" s="124"/>
      <c r="L359" s="23"/>
      <c r="N359" s="23">
        <v>32608.18</v>
      </c>
    </row>
    <row r="360" spans="1:14" x14ac:dyDescent="0.2">
      <c r="A360" s="56"/>
      <c r="B360" s="59" t="s">
        <v>0</v>
      </c>
      <c r="C360" s="60">
        <f>C358*C359</f>
        <v>7.5025000000000013</v>
      </c>
      <c r="D360" s="52" t="s">
        <v>3</v>
      </c>
      <c r="E360" s="143"/>
      <c r="F360" s="123"/>
      <c r="G360" s="124"/>
      <c r="H360" s="124"/>
      <c r="L360" s="23"/>
      <c r="N360" s="23">
        <v>90521.919999999998</v>
      </c>
    </row>
    <row r="361" spans="1:14" ht="15.75" thickBot="1" x14ac:dyDescent="0.25">
      <c r="A361" s="56"/>
      <c r="B361" s="56"/>
      <c r="C361" s="48"/>
      <c r="D361" s="49"/>
      <c r="E361" s="143"/>
      <c r="F361" s="123"/>
      <c r="G361" s="124"/>
      <c r="H361" s="124"/>
      <c r="J361" s="10"/>
      <c r="K361" s="10"/>
      <c r="L361" s="23"/>
    </row>
    <row r="362" spans="1:14" s="10" customFormat="1" ht="15.75" x14ac:dyDescent="0.2">
      <c r="A362" s="148" t="s">
        <v>701</v>
      </c>
      <c r="B362" s="187" t="s">
        <v>14</v>
      </c>
      <c r="C362" s="187"/>
      <c r="D362" s="187"/>
      <c r="E362" s="187"/>
      <c r="F362" s="187"/>
      <c r="G362" s="129"/>
      <c r="H362" s="129"/>
      <c r="J362" s="9"/>
      <c r="K362" s="9"/>
      <c r="L362" s="24"/>
      <c r="N362" s="24">
        <f>SUM(N358:N360)</f>
        <v>123130.1</v>
      </c>
    </row>
    <row r="363" spans="1:14" x14ac:dyDescent="0.2">
      <c r="A363" s="56"/>
      <c r="B363" s="56"/>
      <c r="C363" s="48"/>
      <c r="D363" s="49"/>
      <c r="E363" s="143"/>
      <c r="F363" s="123"/>
      <c r="G363" s="124"/>
      <c r="H363" s="124"/>
    </row>
    <row r="364" spans="1:14" x14ac:dyDescent="0.2">
      <c r="A364" s="56"/>
      <c r="B364" s="56" t="s">
        <v>114</v>
      </c>
      <c r="C364" s="57">
        <f>C360</f>
        <v>7.5025000000000013</v>
      </c>
      <c r="D364" s="49" t="s">
        <v>3</v>
      </c>
      <c r="E364" s="190" t="str">
        <f>"ITEM "&amp;A356</f>
        <v>ITEM 8.2.2</v>
      </c>
      <c r="F364" s="190"/>
      <c r="G364" s="190"/>
      <c r="H364" s="124"/>
    </row>
    <row r="365" spans="1:14" x14ac:dyDescent="0.2">
      <c r="A365" s="56"/>
      <c r="B365" s="56" t="s">
        <v>30</v>
      </c>
      <c r="C365" s="58">
        <v>30</v>
      </c>
      <c r="D365" s="49" t="s">
        <v>21</v>
      </c>
      <c r="E365" s="143"/>
      <c r="F365" s="123"/>
      <c r="G365" s="124"/>
      <c r="H365" s="124"/>
    </row>
    <row r="366" spans="1:14" x14ac:dyDescent="0.2">
      <c r="A366" s="56"/>
      <c r="B366" s="59" t="s">
        <v>0</v>
      </c>
      <c r="C366" s="60">
        <f>SUM(C363:C364)*((C365+100)/100)</f>
        <v>9.7532500000000013</v>
      </c>
      <c r="D366" s="52" t="s">
        <v>3</v>
      </c>
      <c r="E366" s="143"/>
      <c r="F366" s="123"/>
      <c r="G366" s="124"/>
      <c r="H366" s="124"/>
    </row>
    <row r="367" spans="1:14" s="10" customFormat="1" ht="15.75" thickBot="1" x14ac:dyDescent="0.25">
      <c r="A367" s="56"/>
      <c r="B367" s="56"/>
      <c r="C367" s="48"/>
      <c r="D367" s="49"/>
      <c r="E367" s="143"/>
      <c r="F367" s="123"/>
      <c r="G367" s="124"/>
      <c r="H367" s="124"/>
    </row>
    <row r="368" spans="1:14" s="10" customFormat="1" ht="15.75" x14ac:dyDescent="0.2">
      <c r="A368" s="148" t="s">
        <v>702</v>
      </c>
      <c r="B368" s="187" t="s">
        <v>15</v>
      </c>
      <c r="C368" s="187"/>
      <c r="D368" s="187"/>
      <c r="E368" s="187"/>
      <c r="F368" s="187"/>
      <c r="G368" s="129"/>
      <c r="H368" s="129"/>
      <c r="J368" s="9"/>
      <c r="K368" s="9"/>
    </row>
    <row r="369" spans="1:13" x14ac:dyDescent="0.2">
      <c r="A369" s="75"/>
      <c r="B369" s="56"/>
      <c r="C369" s="48"/>
      <c r="D369" s="49"/>
      <c r="E369" s="157"/>
      <c r="F369" s="123"/>
      <c r="G369" s="124"/>
      <c r="H369" s="124"/>
      <c r="M369" s="162">
        <f>L362-N362</f>
        <v>-123130.1</v>
      </c>
    </row>
    <row r="370" spans="1:13" ht="21" customHeight="1" x14ac:dyDescent="0.2">
      <c r="A370" s="75"/>
      <c r="B370" s="56" t="s">
        <v>16</v>
      </c>
      <c r="C370" s="57">
        <f>C366</f>
        <v>9.7532500000000013</v>
      </c>
      <c r="D370" s="62" t="s">
        <v>3</v>
      </c>
      <c r="E370" s="190" t="str">
        <f>"ITEM "&amp;A362</f>
        <v>ITEM 8.2.3</v>
      </c>
      <c r="F370" s="190"/>
      <c r="G370" s="190"/>
      <c r="H370" s="124"/>
    </row>
    <row r="371" spans="1:13" x14ac:dyDescent="0.2">
      <c r="A371" s="75"/>
      <c r="B371" s="56" t="s">
        <v>78</v>
      </c>
      <c r="C371" s="58">
        <v>9</v>
      </c>
      <c r="D371" s="49" t="s">
        <v>17</v>
      </c>
      <c r="E371" s="190" t="s">
        <v>46</v>
      </c>
      <c r="F371" s="190"/>
      <c r="G371" s="190"/>
      <c r="H371" s="124"/>
    </row>
    <row r="372" spans="1:13" x14ac:dyDescent="0.2">
      <c r="A372" s="75"/>
      <c r="B372" s="59" t="s">
        <v>0</v>
      </c>
      <c r="C372" s="60">
        <f>C370*C371</f>
        <v>87.779250000000019</v>
      </c>
      <c r="D372" s="52" t="s">
        <v>90</v>
      </c>
      <c r="E372" s="157"/>
      <c r="F372" s="123"/>
      <c r="G372" s="124"/>
      <c r="H372" s="124"/>
    </row>
    <row r="373" spans="1:13" ht="15.75" thickBot="1" x14ac:dyDescent="0.25">
      <c r="A373" s="75"/>
      <c r="B373" s="51"/>
      <c r="C373" s="65"/>
      <c r="D373" s="52"/>
      <c r="E373" s="157"/>
      <c r="F373" s="123"/>
      <c r="G373" s="124"/>
      <c r="H373" s="124"/>
      <c r="J373" s="10"/>
      <c r="K373" s="10"/>
    </row>
    <row r="374" spans="1:13" s="10" customFormat="1" ht="15.75" x14ac:dyDescent="0.2">
      <c r="A374" s="148" t="s">
        <v>703</v>
      </c>
      <c r="B374" s="187" t="s">
        <v>33</v>
      </c>
      <c r="C374" s="187"/>
      <c r="D374" s="187"/>
      <c r="E374" s="187"/>
      <c r="F374" s="187"/>
      <c r="G374" s="129"/>
      <c r="H374" s="129"/>
      <c r="J374" s="9"/>
      <c r="K374" s="9"/>
    </row>
    <row r="375" spans="1:13" x14ac:dyDescent="0.2">
      <c r="A375" s="56"/>
      <c r="B375" s="56"/>
      <c r="C375" s="48"/>
      <c r="D375" s="49"/>
      <c r="E375" s="157"/>
      <c r="F375" s="123"/>
      <c r="G375" s="124"/>
      <c r="H375" s="124"/>
    </row>
    <row r="376" spans="1:13" x14ac:dyDescent="0.2">
      <c r="A376" s="56"/>
      <c r="B376" s="59" t="s">
        <v>0</v>
      </c>
      <c r="C376" s="60">
        <f>C354</f>
        <v>150.05000000000001</v>
      </c>
      <c r="D376" s="52" t="s">
        <v>1</v>
      </c>
      <c r="E376" s="143" t="str">
        <f>"ITEM "&amp;A352</f>
        <v>ITEM 8.2.1</v>
      </c>
      <c r="F376" s="123"/>
      <c r="G376" s="124"/>
      <c r="H376" s="124"/>
    </row>
    <row r="377" spans="1:13" ht="15.75" thickBot="1" x14ac:dyDescent="0.25">
      <c r="A377" s="56"/>
      <c r="B377" s="56"/>
      <c r="C377" s="48"/>
      <c r="D377" s="49"/>
      <c r="E377" s="143"/>
      <c r="F377" s="123"/>
      <c r="G377" s="124"/>
      <c r="H377" s="124"/>
      <c r="J377" s="10"/>
      <c r="K377" s="10"/>
    </row>
    <row r="378" spans="1:13" s="10" customFormat="1" ht="15.75" x14ac:dyDescent="0.2">
      <c r="A378" s="148" t="s">
        <v>704</v>
      </c>
      <c r="B378" s="187" t="s">
        <v>34</v>
      </c>
      <c r="C378" s="187"/>
      <c r="D378" s="187"/>
      <c r="E378" s="187"/>
      <c r="F378" s="187"/>
      <c r="G378" s="129"/>
      <c r="H378" s="129"/>
      <c r="J378" s="9"/>
      <c r="K378" s="9"/>
    </row>
    <row r="379" spans="1:13" x14ac:dyDescent="0.2">
      <c r="A379" s="56"/>
      <c r="B379" s="56"/>
      <c r="C379" s="48"/>
      <c r="D379" s="49"/>
      <c r="E379" s="143"/>
      <c r="F379" s="123"/>
      <c r="G379" s="124"/>
      <c r="H379" s="124"/>
    </row>
    <row r="380" spans="1:13" x14ac:dyDescent="0.2">
      <c r="A380" s="56"/>
      <c r="B380" s="59" t="s">
        <v>0</v>
      </c>
      <c r="C380" s="60">
        <f>C354</f>
        <v>150.05000000000001</v>
      </c>
      <c r="D380" s="52" t="s">
        <v>1</v>
      </c>
      <c r="E380" s="143" t="str">
        <f>"ITEM "&amp;A352</f>
        <v>ITEM 8.2.1</v>
      </c>
      <c r="F380" s="123"/>
      <c r="G380" s="124"/>
      <c r="H380" s="124"/>
    </row>
    <row r="381" spans="1:13" ht="15.75" thickBot="1" x14ac:dyDescent="0.25">
      <c r="A381" s="56"/>
      <c r="B381" s="56"/>
      <c r="C381" s="48"/>
      <c r="D381" s="49"/>
      <c r="E381" s="143"/>
      <c r="F381" s="123"/>
      <c r="G381" s="124"/>
      <c r="H381" s="124"/>
      <c r="J381" s="10"/>
      <c r="K381" s="10"/>
    </row>
    <row r="382" spans="1:13" s="10" customFormat="1" ht="15.75" x14ac:dyDescent="0.2">
      <c r="A382" s="148" t="s">
        <v>705</v>
      </c>
      <c r="B382" s="187" t="s">
        <v>15</v>
      </c>
      <c r="C382" s="187"/>
      <c r="D382" s="187"/>
      <c r="E382" s="187"/>
      <c r="F382" s="187"/>
      <c r="G382" s="129"/>
      <c r="H382" s="129"/>
      <c r="J382" s="9"/>
      <c r="K382" s="9"/>
    </row>
    <row r="383" spans="1:13" x14ac:dyDescent="0.2">
      <c r="A383" s="56"/>
      <c r="B383" s="56"/>
      <c r="C383" s="48"/>
      <c r="D383" s="49"/>
      <c r="E383" s="157"/>
      <c r="F383" s="123"/>
      <c r="G383" s="124"/>
      <c r="H383" s="124"/>
    </row>
    <row r="384" spans="1:13" x14ac:dyDescent="0.2">
      <c r="A384" s="75"/>
      <c r="B384" s="56" t="s">
        <v>115</v>
      </c>
      <c r="C384" s="57">
        <f>C376</f>
        <v>150.05000000000001</v>
      </c>
      <c r="D384" s="62" t="s">
        <v>1</v>
      </c>
      <c r="E384" s="190" t="str">
        <f>"ITEM "&amp;A374</f>
        <v>ITEM 8.2.5</v>
      </c>
      <c r="F384" s="190"/>
      <c r="G384" s="190"/>
      <c r="H384" s="124"/>
    </row>
    <row r="385" spans="1:14" x14ac:dyDescent="0.2">
      <c r="A385" s="75"/>
      <c r="B385" s="56" t="s">
        <v>116</v>
      </c>
      <c r="C385" s="163">
        <v>1.1999999999999999E-3</v>
      </c>
      <c r="D385" s="62" t="s">
        <v>35</v>
      </c>
      <c r="E385" s="190"/>
      <c r="F385" s="190"/>
      <c r="G385" s="190"/>
      <c r="H385" s="124"/>
    </row>
    <row r="386" spans="1:14" x14ac:dyDescent="0.2">
      <c r="A386" s="75"/>
      <c r="B386" s="56" t="s">
        <v>117</v>
      </c>
      <c r="C386" s="57">
        <f>C380</f>
        <v>150.05000000000001</v>
      </c>
      <c r="D386" s="62" t="s">
        <v>1</v>
      </c>
      <c r="E386" s="190" t="str">
        <f>"ITEM "&amp;A378</f>
        <v>ITEM 8.2.6</v>
      </c>
      <c r="F386" s="190"/>
      <c r="G386" s="190"/>
      <c r="H386" s="124"/>
    </row>
    <row r="387" spans="1:14" x14ac:dyDescent="0.2">
      <c r="A387" s="75"/>
      <c r="B387" s="56" t="s">
        <v>116</v>
      </c>
      <c r="C387" s="164">
        <v>5.0000000000000001E-4</v>
      </c>
      <c r="D387" s="62" t="s">
        <v>35</v>
      </c>
      <c r="E387" s="190"/>
      <c r="F387" s="190"/>
      <c r="G387" s="190"/>
      <c r="H387" s="124"/>
    </row>
    <row r="388" spans="1:14" x14ac:dyDescent="0.2">
      <c r="A388" s="75"/>
      <c r="B388" s="56" t="s">
        <v>78</v>
      </c>
      <c r="C388" s="58">
        <v>323.2</v>
      </c>
      <c r="D388" s="49" t="s">
        <v>17</v>
      </c>
      <c r="E388" s="190"/>
      <c r="F388" s="190"/>
      <c r="G388" s="190"/>
      <c r="H388" s="124"/>
    </row>
    <row r="389" spans="1:14" x14ac:dyDescent="0.2">
      <c r="A389" s="75"/>
      <c r="B389" s="59" t="s">
        <v>0</v>
      </c>
      <c r="C389" s="60">
        <f>((C384*C385)+(C386*C387))*C388</f>
        <v>82.443472</v>
      </c>
      <c r="D389" s="52" t="s">
        <v>89</v>
      </c>
      <c r="E389" s="157"/>
      <c r="F389" s="123"/>
      <c r="G389" s="124"/>
      <c r="H389" s="124"/>
    </row>
    <row r="390" spans="1:14" ht="15.75" thickBot="1" x14ac:dyDescent="0.25">
      <c r="A390" s="75"/>
      <c r="B390" s="56"/>
      <c r="C390" s="48"/>
      <c r="D390" s="49"/>
      <c r="E390" s="157"/>
      <c r="F390" s="123"/>
      <c r="G390" s="124"/>
      <c r="H390" s="124"/>
      <c r="J390" s="10"/>
      <c r="K390" s="10"/>
    </row>
    <row r="391" spans="1:14" s="10" customFormat="1" ht="15.75" x14ac:dyDescent="0.2">
      <c r="A391" s="148" t="s">
        <v>706</v>
      </c>
      <c r="B391" s="187" t="s">
        <v>32</v>
      </c>
      <c r="C391" s="187"/>
      <c r="D391" s="187"/>
      <c r="E391" s="187"/>
      <c r="F391" s="187"/>
      <c r="G391" s="129"/>
      <c r="H391" s="129"/>
      <c r="J391" s="9"/>
      <c r="K391" s="9"/>
    </row>
    <row r="392" spans="1:14" x14ac:dyDescent="0.2">
      <c r="A392" s="56"/>
      <c r="B392" s="56"/>
      <c r="C392" s="48"/>
      <c r="D392" s="49"/>
      <c r="E392" s="157"/>
      <c r="F392" s="123"/>
      <c r="G392" s="124"/>
      <c r="H392" s="124"/>
    </row>
    <row r="393" spans="1:14" x14ac:dyDescent="0.2">
      <c r="A393" s="56"/>
      <c r="B393" s="56" t="s">
        <v>421</v>
      </c>
      <c r="C393" s="58">
        <f>C354</f>
        <v>150.05000000000001</v>
      </c>
      <c r="D393" s="49" t="s">
        <v>1</v>
      </c>
      <c r="E393" s="190" t="str">
        <f>"ITEM "&amp;A352</f>
        <v>ITEM 8.2.1</v>
      </c>
      <c r="F393" s="190"/>
      <c r="G393" s="190"/>
      <c r="H393" s="124"/>
    </row>
    <row r="394" spans="1:14" x14ac:dyDescent="0.2">
      <c r="A394" s="56"/>
      <c r="B394" s="56" t="s">
        <v>113</v>
      </c>
      <c r="C394" s="146">
        <v>0.3</v>
      </c>
      <c r="D394" s="49" t="s">
        <v>12</v>
      </c>
      <c r="E394" s="190"/>
      <c r="F394" s="190"/>
      <c r="G394" s="190"/>
      <c r="H394" s="124"/>
      <c r="L394" s="23"/>
      <c r="N394" s="23">
        <v>32608.18</v>
      </c>
    </row>
    <row r="395" spans="1:14" x14ac:dyDescent="0.2">
      <c r="A395" s="56"/>
      <c r="B395" s="59" t="s">
        <v>0</v>
      </c>
      <c r="C395" s="60">
        <f>C393*C394</f>
        <v>45.015000000000001</v>
      </c>
      <c r="D395" s="52" t="s">
        <v>3</v>
      </c>
      <c r="E395" s="143"/>
      <c r="F395" s="123"/>
      <c r="G395" s="124"/>
      <c r="H395" s="124"/>
      <c r="L395" s="23"/>
      <c r="N395" s="23">
        <v>90521.919999999998</v>
      </c>
    </row>
    <row r="396" spans="1:14" ht="15.75" thickBot="1" x14ac:dyDescent="0.25">
      <c r="A396" s="56"/>
      <c r="B396" s="56"/>
      <c r="C396" s="65"/>
      <c r="D396" s="62"/>
      <c r="E396" s="143"/>
      <c r="F396" s="123"/>
      <c r="G396" s="124"/>
      <c r="H396" s="124"/>
      <c r="J396" s="10"/>
      <c r="K396" s="10"/>
    </row>
    <row r="397" spans="1:14" s="10" customFormat="1" ht="15.75" x14ac:dyDescent="0.2">
      <c r="A397" s="148" t="s">
        <v>707</v>
      </c>
      <c r="B397" s="187" t="s">
        <v>56</v>
      </c>
      <c r="C397" s="187"/>
      <c r="D397" s="187"/>
      <c r="E397" s="187"/>
      <c r="F397" s="187"/>
      <c r="G397" s="129"/>
      <c r="H397" s="129"/>
      <c r="J397" s="9"/>
      <c r="K397" s="9"/>
    </row>
    <row r="398" spans="1:14" x14ac:dyDescent="0.2">
      <c r="A398" s="56"/>
      <c r="B398" s="56"/>
      <c r="C398" s="48"/>
      <c r="D398" s="49"/>
      <c r="E398" s="143"/>
      <c r="F398" s="123"/>
      <c r="G398" s="124"/>
      <c r="H398" s="124"/>
    </row>
    <row r="399" spans="1:14" x14ac:dyDescent="0.2">
      <c r="A399" s="56"/>
      <c r="B399" s="56" t="s">
        <v>65</v>
      </c>
      <c r="C399" s="57">
        <f>C395</f>
        <v>45.015000000000001</v>
      </c>
      <c r="D399" s="49" t="s">
        <v>3</v>
      </c>
      <c r="E399" s="190" t="e">
        <f>"ITEM "&amp;#REF!</f>
        <v>#REF!</v>
      </c>
      <c r="F399" s="190"/>
      <c r="G399" s="190"/>
      <c r="H399" s="124"/>
    </row>
    <row r="400" spans="1:14" x14ac:dyDescent="0.2">
      <c r="A400" s="56"/>
      <c r="B400" s="56" t="s">
        <v>30</v>
      </c>
      <c r="C400" s="58">
        <v>30</v>
      </c>
      <c r="D400" s="49" t="s">
        <v>21</v>
      </c>
      <c r="E400" s="140"/>
      <c r="F400" s="123"/>
      <c r="G400" s="124"/>
      <c r="H400" s="124"/>
    </row>
    <row r="401" spans="1:11" x14ac:dyDescent="0.2">
      <c r="A401" s="56"/>
      <c r="B401" s="59" t="s">
        <v>0</v>
      </c>
      <c r="C401" s="60">
        <f>SUM(C399:C399)*((C400+100)/100)</f>
        <v>58.519500000000001</v>
      </c>
      <c r="D401" s="52" t="s">
        <v>3</v>
      </c>
      <c r="E401" s="143"/>
      <c r="F401" s="123"/>
      <c r="G401" s="124"/>
      <c r="H401" s="124"/>
    </row>
    <row r="402" spans="1:11" ht="15.75" thickBot="1" x14ac:dyDescent="0.25">
      <c r="A402" s="56"/>
      <c r="B402" s="56"/>
      <c r="C402" s="48"/>
      <c r="D402" s="49"/>
      <c r="E402" s="143"/>
      <c r="F402" s="123"/>
      <c r="G402" s="124"/>
      <c r="H402" s="124"/>
      <c r="J402" s="10"/>
      <c r="K402" s="10"/>
    </row>
    <row r="403" spans="1:11" s="10" customFormat="1" ht="15.75" x14ac:dyDescent="0.2">
      <c r="A403" s="148" t="s">
        <v>708</v>
      </c>
      <c r="B403" s="187" t="s">
        <v>15</v>
      </c>
      <c r="C403" s="187"/>
      <c r="D403" s="187"/>
      <c r="E403" s="187"/>
      <c r="F403" s="187"/>
      <c r="G403" s="129"/>
      <c r="H403" s="129"/>
      <c r="J403" s="9"/>
      <c r="K403" s="9"/>
    </row>
    <row r="404" spans="1:11" x14ac:dyDescent="0.2">
      <c r="A404" s="75"/>
      <c r="B404" s="56"/>
      <c r="C404" s="48"/>
      <c r="D404" s="49"/>
      <c r="E404" s="157"/>
      <c r="F404" s="123"/>
      <c r="G404" s="124"/>
      <c r="H404" s="124"/>
    </row>
    <row r="405" spans="1:11" x14ac:dyDescent="0.2">
      <c r="A405" s="75"/>
      <c r="B405" s="56" t="s">
        <v>16</v>
      </c>
      <c r="C405" s="57">
        <f>C401</f>
        <v>58.519500000000001</v>
      </c>
      <c r="D405" s="49" t="s">
        <v>3</v>
      </c>
      <c r="E405" s="190" t="str">
        <f>"ITEM "&amp;A397</f>
        <v>ITEM 8.2.9</v>
      </c>
      <c r="F405" s="190"/>
      <c r="G405" s="190"/>
      <c r="H405" s="124"/>
    </row>
    <row r="406" spans="1:11" x14ac:dyDescent="0.2">
      <c r="A406" s="75"/>
      <c r="B406" s="56" t="s">
        <v>78</v>
      </c>
      <c r="C406" s="58">
        <v>9.6999999999999993</v>
      </c>
      <c r="D406" s="49" t="s">
        <v>53</v>
      </c>
      <c r="E406" s="157" t="s">
        <v>55</v>
      </c>
      <c r="F406" s="123"/>
      <c r="G406" s="124"/>
      <c r="H406" s="124"/>
    </row>
    <row r="407" spans="1:11" x14ac:dyDescent="0.2">
      <c r="A407" s="75"/>
      <c r="B407" s="59" t="s">
        <v>0</v>
      </c>
      <c r="C407" s="60">
        <f>C406*C405</f>
        <v>567.63914999999997</v>
      </c>
      <c r="D407" s="52" t="s">
        <v>76</v>
      </c>
      <c r="E407" s="157"/>
      <c r="F407" s="123"/>
      <c r="G407" s="124"/>
      <c r="H407" s="124"/>
    </row>
    <row r="408" spans="1:11" ht="15.75" thickBot="1" x14ac:dyDescent="0.25">
      <c r="A408" s="75"/>
      <c r="B408" s="56"/>
      <c r="C408" s="48"/>
      <c r="D408" s="49"/>
      <c r="E408" s="157"/>
      <c r="F408" s="123"/>
      <c r="G408" s="124"/>
      <c r="H408" s="124"/>
      <c r="J408" s="10"/>
      <c r="K408" s="10"/>
    </row>
    <row r="409" spans="1:11" s="10" customFormat="1" ht="16.5" thickBot="1" x14ac:dyDescent="0.25">
      <c r="A409" s="149" t="s">
        <v>709</v>
      </c>
      <c r="B409" s="189" t="s">
        <v>439</v>
      </c>
      <c r="C409" s="189"/>
      <c r="D409" s="189"/>
      <c r="E409" s="189"/>
      <c r="F409" s="189"/>
      <c r="G409" s="134"/>
      <c r="H409" s="134"/>
    </row>
    <row r="410" spans="1:11" s="10" customFormat="1" ht="15.75" x14ac:dyDescent="0.2">
      <c r="A410" s="148" t="s">
        <v>710</v>
      </c>
      <c r="B410" s="187" t="s">
        <v>711</v>
      </c>
      <c r="C410" s="187"/>
      <c r="D410" s="187"/>
      <c r="E410" s="187"/>
      <c r="F410" s="187"/>
      <c r="G410" s="129"/>
      <c r="H410" s="129"/>
      <c r="J410" s="9"/>
      <c r="K410" s="9"/>
    </row>
    <row r="411" spans="1:11" x14ac:dyDescent="0.2">
      <c r="A411" s="56"/>
      <c r="B411" s="56"/>
      <c r="C411" s="48"/>
      <c r="D411" s="49"/>
      <c r="E411" s="143"/>
      <c r="F411" s="123"/>
      <c r="G411" s="124"/>
      <c r="H411" s="124"/>
    </row>
    <row r="412" spans="1:11" x14ac:dyDescent="0.2">
      <c r="A412" s="56"/>
      <c r="B412" s="59" t="s">
        <v>0</v>
      </c>
      <c r="C412" s="60">
        <v>66</v>
      </c>
      <c r="D412" s="52" t="s">
        <v>12</v>
      </c>
      <c r="E412" s="143" t="s">
        <v>47</v>
      </c>
      <c r="F412" s="123"/>
      <c r="G412" s="124"/>
      <c r="H412" s="124"/>
    </row>
    <row r="413" spans="1:11" ht="15.75" thickBot="1" x14ac:dyDescent="0.25">
      <c r="A413" s="56"/>
      <c r="B413" s="56"/>
      <c r="C413" s="65"/>
      <c r="D413" s="62"/>
      <c r="E413" s="143"/>
      <c r="F413" s="123"/>
      <c r="G413" s="124"/>
      <c r="H413" s="124"/>
      <c r="J413" s="10"/>
      <c r="K413" s="10"/>
    </row>
    <row r="414" spans="1:11" s="10" customFormat="1" ht="16.5" thickBot="1" x14ac:dyDescent="0.25">
      <c r="A414" s="147">
        <v>9</v>
      </c>
      <c r="B414" s="191" t="s">
        <v>37</v>
      </c>
      <c r="C414" s="191"/>
      <c r="D414" s="191"/>
      <c r="E414" s="191"/>
      <c r="F414" s="191"/>
      <c r="G414" s="128"/>
      <c r="H414" s="128"/>
    </row>
    <row r="415" spans="1:11" s="10" customFormat="1" ht="15.75" x14ac:dyDescent="0.2">
      <c r="A415" s="148" t="s">
        <v>712</v>
      </c>
      <c r="B415" s="187" t="s">
        <v>25</v>
      </c>
      <c r="C415" s="187"/>
      <c r="D415" s="187"/>
      <c r="E415" s="187"/>
      <c r="F415" s="187"/>
      <c r="G415" s="129"/>
      <c r="H415" s="129"/>
      <c r="J415" s="9"/>
      <c r="K415" s="9"/>
    </row>
    <row r="416" spans="1:11" x14ac:dyDescent="0.2">
      <c r="A416" s="56"/>
      <c r="B416" s="47"/>
      <c r="C416" s="48"/>
      <c r="D416" s="49"/>
      <c r="E416" s="122"/>
      <c r="F416" s="123"/>
      <c r="G416" s="124"/>
      <c r="H416" s="124"/>
    </row>
    <row r="417" spans="1:11" x14ac:dyDescent="0.2">
      <c r="A417" s="56"/>
      <c r="B417" s="56" t="s">
        <v>26</v>
      </c>
      <c r="C417" s="57">
        <v>22</v>
      </c>
      <c r="D417" s="49"/>
      <c r="E417" s="122"/>
      <c r="F417" s="123"/>
      <c r="G417" s="124"/>
      <c r="H417" s="124"/>
    </row>
    <row r="418" spans="1:11" x14ac:dyDescent="0.2">
      <c r="A418" s="56"/>
      <c r="B418" s="56" t="s">
        <v>27</v>
      </c>
      <c r="C418" s="57">
        <f>C21</f>
        <v>5</v>
      </c>
      <c r="D418" s="62"/>
      <c r="E418" s="122"/>
      <c r="F418" s="123"/>
      <c r="G418" s="124"/>
      <c r="H418" s="124"/>
    </row>
    <row r="419" spans="1:11" x14ac:dyDescent="0.2">
      <c r="A419" s="56"/>
      <c r="B419" s="59" t="s">
        <v>0</v>
      </c>
      <c r="C419" s="60">
        <f>C417*C418</f>
        <v>110</v>
      </c>
      <c r="D419" s="52" t="s">
        <v>22</v>
      </c>
      <c r="E419" s="122"/>
      <c r="F419" s="123"/>
      <c r="G419" s="124"/>
      <c r="H419" s="124"/>
    </row>
    <row r="420" spans="1:11" ht="15.75" thickBot="1" x14ac:dyDescent="0.25">
      <c r="A420" s="56"/>
      <c r="B420" s="56"/>
      <c r="C420" s="65"/>
      <c r="D420" s="62"/>
      <c r="E420" s="122"/>
      <c r="F420" s="123"/>
      <c r="G420" s="124"/>
      <c r="H420" s="124"/>
      <c r="J420" s="10"/>
      <c r="K420" s="10"/>
    </row>
    <row r="421" spans="1:11" s="10" customFormat="1" ht="15.75" x14ac:dyDescent="0.2">
      <c r="A421" s="148" t="s">
        <v>713</v>
      </c>
      <c r="B421" s="187" t="s">
        <v>14</v>
      </c>
      <c r="C421" s="187"/>
      <c r="D421" s="187"/>
      <c r="E421" s="187"/>
      <c r="F421" s="187"/>
      <c r="G421" s="129"/>
      <c r="H421" s="129"/>
      <c r="J421" s="9"/>
      <c r="K421" s="9"/>
    </row>
    <row r="422" spans="1:11" x14ac:dyDescent="0.2">
      <c r="A422" s="56"/>
      <c r="B422" s="56"/>
      <c r="C422" s="48"/>
      <c r="D422" s="49"/>
      <c r="E422" s="122"/>
      <c r="F422" s="123"/>
      <c r="G422" s="124"/>
      <c r="H422" s="124"/>
    </row>
    <row r="423" spans="1:11" x14ac:dyDescent="0.2">
      <c r="A423" s="56"/>
      <c r="B423" s="56" t="s">
        <v>26</v>
      </c>
      <c r="C423" s="57">
        <f>C419</f>
        <v>110</v>
      </c>
      <c r="D423" s="49" t="s">
        <v>22</v>
      </c>
      <c r="E423" s="122"/>
      <c r="F423" s="123"/>
      <c r="G423" s="124"/>
      <c r="H423" s="124"/>
    </row>
    <row r="424" spans="1:11" x14ac:dyDescent="0.2">
      <c r="A424" s="56"/>
      <c r="B424" s="56" t="s">
        <v>137</v>
      </c>
      <c r="C424" s="57">
        <v>0.8</v>
      </c>
      <c r="D424" s="62" t="s">
        <v>28</v>
      </c>
      <c r="E424" s="122"/>
      <c r="F424" s="123"/>
      <c r="G424" s="124"/>
      <c r="H424" s="124"/>
    </row>
    <row r="425" spans="1:11" x14ac:dyDescent="0.2">
      <c r="A425" s="56"/>
      <c r="B425" s="59" t="s">
        <v>0</v>
      </c>
      <c r="C425" s="60">
        <f>C423*C424</f>
        <v>88</v>
      </c>
      <c r="D425" s="52" t="s">
        <v>3</v>
      </c>
      <c r="E425" s="122"/>
      <c r="F425" s="123"/>
      <c r="G425" s="124"/>
      <c r="H425" s="124"/>
    </row>
    <row r="426" spans="1:11" ht="10.5" customHeight="1" thickBot="1" x14ac:dyDescent="0.25">
      <c r="A426" s="56"/>
      <c r="B426" s="56"/>
      <c r="C426" s="60"/>
      <c r="D426" s="62"/>
      <c r="E426" s="122"/>
      <c r="F426" s="123"/>
      <c r="G426" s="124"/>
      <c r="H426" s="124"/>
      <c r="J426" s="10"/>
      <c r="K426" s="10"/>
    </row>
    <row r="427" spans="1:11" s="10" customFormat="1" ht="15.75" x14ac:dyDescent="0.2">
      <c r="A427" s="148" t="s">
        <v>714</v>
      </c>
      <c r="B427" s="187" t="s">
        <v>15</v>
      </c>
      <c r="C427" s="187"/>
      <c r="D427" s="187"/>
      <c r="E427" s="187"/>
      <c r="F427" s="187"/>
      <c r="G427" s="129"/>
      <c r="H427" s="129"/>
      <c r="J427" s="9"/>
      <c r="K427" s="9"/>
    </row>
    <row r="428" spans="1:11" x14ac:dyDescent="0.2">
      <c r="A428" s="56"/>
      <c r="B428" s="56"/>
      <c r="C428" s="48"/>
      <c r="D428" s="49"/>
      <c r="E428" s="157"/>
      <c r="F428" s="123"/>
      <c r="G428" s="124"/>
      <c r="H428" s="124"/>
    </row>
    <row r="429" spans="1:11" x14ac:dyDescent="0.2">
      <c r="A429" s="56"/>
      <c r="B429" s="56" t="s">
        <v>16</v>
      </c>
      <c r="C429" s="57">
        <f>C425</f>
        <v>88</v>
      </c>
      <c r="D429" s="49" t="s">
        <v>3</v>
      </c>
      <c r="E429" s="157"/>
      <c r="F429" s="123"/>
      <c r="G429" s="124"/>
      <c r="H429" s="124"/>
    </row>
    <row r="430" spans="1:11" x14ac:dyDescent="0.2">
      <c r="A430" s="75"/>
      <c r="B430" s="56" t="s">
        <v>78</v>
      </c>
      <c r="C430" s="57">
        <v>7.7</v>
      </c>
      <c r="D430" s="49" t="s">
        <v>17</v>
      </c>
      <c r="E430" s="157" t="s">
        <v>46</v>
      </c>
      <c r="F430" s="123"/>
      <c r="G430" s="124"/>
      <c r="H430" s="124"/>
    </row>
    <row r="431" spans="1:11" ht="13.5" customHeight="1" x14ac:dyDescent="0.2">
      <c r="A431" s="75"/>
      <c r="B431" s="59" t="s">
        <v>0</v>
      </c>
      <c r="C431" s="60">
        <f>C429*C430</f>
        <v>677.6</v>
      </c>
      <c r="D431" s="52" t="s">
        <v>90</v>
      </c>
      <c r="E431" s="157"/>
      <c r="F431" s="123"/>
      <c r="G431" s="124"/>
      <c r="H431" s="124"/>
    </row>
    <row r="432" spans="1:11" ht="13.5" customHeight="1" x14ac:dyDescent="0.2">
      <c r="A432" s="75"/>
      <c r="B432" s="59"/>
      <c r="C432" s="60"/>
      <c r="D432" s="52"/>
      <c r="E432" s="157"/>
      <c r="F432" s="123"/>
      <c r="G432" s="124"/>
      <c r="H432" s="124"/>
    </row>
    <row r="433" spans="1:8" ht="13.5" customHeight="1" x14ac:dyDescent="0.2">
      <c r="A433" s="75"/>
      <c r="B433" s="59"/>
      <c r="C433" s="60"/>
      <c r="D433" s="52"/>
      <c r="E433" s="157"/>
      <c r="F433" s="123"/>
      <c r="G433" s="124"/>
      <c r="H433" s="124"/>
    </row>
    <row r="434" spans="1:8" ht="13.5" customHeight="1" x14ac:dyDescent="0.2">
      <c r="A434" s="75"/>
      <c r="B434" s="59"/>
      <c r="C434" s="60"/>
      <c r="D434" s="52"/>
      <c r="E434" s="157"/>
      <c r="F434" s="123"/>
      <c r="G434" s="124"/>
      <c r="H434" s="124"/>
    </row>
    <row r="435" spans="1:8" ht="13.5" customHeight="1" x14ac:dyDescent="0.2">
      <c r="A435" s="75"/>
      <c r="B435" s="59"/>
      <c r="C435" s="60"/>
      <c r="D435" s="52"/>
      <c r="E435" s="157"/>
      <c r="F435" s="123"/>
      <c r="G435" s="124"/>
      <c r="H435" s="124"/>
    </row>
    <row r="436" spans="1:8" ht="13.5" customHeight="1" x14ac:dyDescent="0.2">
      <c r="A436" s="75"/>
      <c r="B436" s="59"/>
      <c r="C436" s="60"/>
      <c r="D436" s="52"/>
      <c r="E436" s="157"/>
      <c r="F436" s="123"/>
      <c r="G436" s="124"/>
      <c r="H436" s="124"/>
    </row>
    <row r="437" spans="1:8" ht="13.5" customHeight="1" x14ac:dyDescent="0.2">
      <c r="A437" s="75"/>
      <c r="B437" s="59"/>
      <c r="C437" s="60"/>
      <c r="D437" s="52"/>
      <c r="E437" s="157"/>
      <c r="F437" s="123"/>
      <c r="G437" s="124"/>
      <c r="H437" s="124"/>
    </row>
    <row r="438" spans="1:8" ht="13.5" customHeight="1" x14ac:dyDescent="0.2">
      <c r="A438" s="75"/>
      <c r="B438" s="59"/>
      <c r="C438" s="60"/>
      <c r="D438" s="52"/>
      <c r="E438" s="157"/>
      <c r="F438" s="123"/>
      <c r="G438" s="124"/>
      <c r="H438" s="124"/>
    </row>
    <row r="439" spans="1:8" ht="13.5" customHeight="1" x14ac:dyDescent="0.2">
      <c r="A439" s="75"/>
      <c r="B439" s="59"/>
      <c r="C439" s="60"/>
      <c r="D439" s="52"/>
      <c r="E439" s="157"/>
      <c r="F439" s="123"/>
      <c r="G439" s="124"/>
      <c r="H439" s="124"/>
    </row>
    <row r="440" spans="1:8" ht="13.5" customHeight="1" x14ac:dyDescent="0.2">
      <c r="A440" s="75"/>
      <c r="B440" s="59"/>
      <c r="C440" s="60"/>
      <c r="D440" s="52"/>
      <c r="E440" s="157"/>
      <c r="F440" s="123"/>
      <c r="G440" s="124"/>
      <c r="H440" s="124"/>
    </row>
    <row r="441" spans="1:8" x14ac:dyDescent="0.2">
      <c r="A441" s="75"/>
      <c r="B441" s="47"/>
      <c r="C441" s="48"/>
      <c r="D441" s="49"/>
      <c r="E441" s="122"/>
      <c r="F441" s="123"/>
      <c r="G441" s="124"/>
      <c r="H441" s="124"/>
    </row>
    <row r="442" spans="1:8" ht="18.75" x14ac:dyDescent="0.2">
      <c r="A442" s="75"/>
      <c r="B442" s="66" t="s">
        <v>6</v>
      </c>
      <c r="C442" s="212" t="str">
        <f>C7</f>
        <v>Eng.ª Civil Flávia Cristina Barbosa</v>
      </c>
      <c r="D442" s="212"/>
      <c r="E442" s="212"/>
      <c r="F442" s="212"/>
      <c r="G442" s="124"/>
      <c r="H442" s="124"/>
    </row>
    <row r="443" spans="1:8" ht="18.75" x14ac:dyDescent="0.2">
      <c r="A443" s="75"/>
      <c r="B443" s="67"/>
      <c r="C443" s="211" t="str">
        <f>"CREA - "&amp;C8</f>
        <v>CREA - MG- 187.842/D</v>
      </c>
      <c r="D443" s="211"/>
      <c r="E443" s="211"/>
      <c r="F443" s="211"/>
      <c r="G443" s="124"/>
      <c r="H443" s="124"/>
    </row>
    <row r="444" spans="1:8" x14ac:dyDescent="0.2">
      <c r="B444" s="29"/>
      <c r="C444" s="74"/>
      <c r="E444" s="138"/>
      <c r="F444" s="138"/>
    </row>
    <row r="445" spans="1:8" x14ac:dyDescent="0.2">
      <c r="B445" s="29"/>
      <c r="C445" s="74"/>
      <c r="E445" s="138"/>
      <c r="F445" s="138"/>
    </row>
  </sheetData>
  <mergeCells count="179">
    <mergeCell ref="E95:H95"/>
    <mergeCell ref="B93:F93"/>
    <mergeCell ref="B167:F167"/>
    <mergeCell ref="B108:F108"/>
    <mergeCell ref="E110:G110"/>
    <mergeCell ref="B276:F276"/>
    <mergeCell ref="E393:G393"/>
    <mergeCell ref="B189:F189"/>
    <mergeCell ref="E236:G236"/>
    <mergeCell ref="B193:F193"/>
    <mergeCell ref="B289:F289"/>
    <mergeCell ref="B188:F188"/>
    <mergeCell ref="B224:F224"/>
    <mergeCell ref="E229:G229"/>
    <mergeCell ref="B174:F174"/>
    <mergeCell ref="B180:F180"/>
    <mergeCell ref="B184:F184"/>
    <mergeCell ref="B162:F162"/>
    <mergeCell ref="E164:G164"/>
    <mergeCell ref="E97:H97"/>
    <mergeCell ref="B272:F272"/>
    <mergeCell ref="E267:G267"/>
    <mergeCell ref="E134:G134"/>
    <mergeCell ref="B142:F142"/>
    <mergeCell ref="C443:F443"/>
    <mergeCell ref="C442:F442"/>
    <mergeCell ref="B414:F414"/>
    <mergeCell ref="B415:F415"/>
    <mergeCell ref="B427:F427"/>
    <mergeCell ref="B421:F421"/>
    <mergeCell ref="E327:G327"/>
    <mergeCell ref="E121:G121"/>
    <mergeCell ref="B302:F302"/>
    <mergeCell ref="B410:F410"/>
    <mergeCell ref="B309:F309"/>
    <mergeCell ref="E388:G388"/>
    <mergeCell ref="B313:F313"/>
    <mergeCell ref="E334:G334"/>
    <mergeCell ref="E317:G317"/>
    <mergeCell ref="B325:F325"/>
    <mergeCell ref="B168:F168"/>
    <mergeCell ref="B197:F197"/>
    <mergeCell ref="B288:F288"/>
    <mergeCell ref="E359:G359"/>
    <mergeCell ref="B319:F319"/>
    <mergeCell ref="E261:G261"/>
    <mergeCell ref="B284:F284"/>
    <mergeCell ref="B265:F265"/>
    <mergeCell ref="A12:B13"/>
    <mergeCell ref="F12:H13"/>
    <mergeCell ref="C12:E12"/>
    <mergeCell ref="C13:E13"/>
    <mergeCell ref="A10:F11"/>
    <mergeCell ref="F27:G27"/>
    <mergeCell ref="B25:F25"/>
    <mergeCell ref="B16:F16"/>
    <mergeCell ref="B24:F24"/>
    <mergeCell ref="B17:F17"/>
    <mergeCell ref="F20:G20"/>
    <mergeCell ref="F21:G21"/>
    <mergeCell ref="A14:H14"/>
    <mergeCell ref="A15:H15"/>
    <mergeCell ref="B39:F39"/>
    <mergeCell ref="F41:G41"/>
    <mergeCell ref="F35:G35"/>
    <mergeCell ref="B29:F29"/>
    <mergeCell ref="B33:F33"/>
    <mergeCell ref="F31:G31"/>
    <mergeCell ref="B84:F84"/>
    <mergeCell ref="E85:H85"/>
    <mergeCell ref="B70:F70"/>
    <mergeCell ref="E72:H72"/>
    <mergeCell ref="B74:F74"/>
    <mergeCell ref="E76:H76"/>
    <mergeCell ref="E80:H80"/>
    <mergeCell ref="B43:F43"/>
    <mergeCell ref="B48:F48"/>
    <mergeCell ref="B59:F59"/>
    <mergeCell ref="B55:F55"/>
    <mergeCell ref="B49:F49"/>
    <mergeCell ref="F46:G46"/>
    <mergeCell ref="B60:F60"/>
    <mergeCell ref="F62:G62"/>
    <mergeCell ref="E57:G57"/>
    <mergeCell ref="E51:G51"/>
    <mergeCell ref="E52:G52"/>
    <mergeCell ref="B44:F44"/>
    <mergeCell ref="B88:F88"/>
    <mergeCell ref="B89:F89"/>
    <mergeCell ref="E68:H68"/>
    <mergeCell ref="B66:F66"/>
    <mergeCell ref="B78:F78"/>
    <mergeCell ref="E91:G91"/>
    <mergeCell ref="E82:H82"/>
    <mergeCell ref="B87:F87"/>
    <mergeCell ref="E259:G259"/>
    <mergeCell ref="E208:G208"/>
    <mergeCell ref="B234:F234"/>
    <mergeCell ref="B257:F257"/>
    <mergeCell ref="B244:F244"/>
    <mergeCell ref="B245:F245"/>
    <mergeCell ref="E145:H145"/>
    <mergeCell ref="E147:G147"/>
    <mergeCell ref="B149:F149"/>
    <mergeCell ref="E152:G152"/>
    <mergeCell ref="B156:F156"/>
    <mergeCell ref="E158:G158"/>
    <mergeCell ref="B166:F166"/>
    <mergeCell ref="B253:F253"/>
    <mergeCell ref="B205:F205"/>
    <mergeCell ref="B206:F206"/>
    <mergeCell ref="B212:F212"/>
    <mergeCell ref="E214:G214"/>
    <mergeCell ref="B218:F218"/>
    <mergeCell ref="E220:G220"/>
    <mergeCell ref="E228:G228"/>
    <mergeCell ref="E98:H98"/>
    <mergeCell ref="E115:G115"/>
    <mergeCell ref="B117:F117"/>
    <mergeCell ref="B132:F132"/>
    <mergeCell ref="E128:G128"/>
    <mergeCell ref="E119:H119"/>
    <mergeCell ref="E120:H120"/>
    <mergeCell ref="B123:F123"/>
    <mergeCell ref="E125:G125"/>
    <mergeCell ref="B112:F112"/>
    <mergeCell ref="B113:F113"/>
    <mergeCell ref="B102:F102"/>
    <mergeCell ref="E104:G104"/>
    <mergeCell ref="B138:F138"/>
    <mergeCell ref="E140:G140"/>
    <mergeCell ref="B368:F368"/>
    <mergeCell ref="E370:G370"/>
    <mergeCell ref="E371:G371"/>
    <mergeCell ref="B374:F374"/>
    <mergeCell ref="B378:F378"/>
    <mergeCell ref="B382:F382"/>
    <mergeCell ref="B356:F356"/>
    <mergeCell ref="B332:F332"/>
    <mergeCell ref="B307:F307"/>
    <mergeCell ref="B351:F351"/>
    <mergeCell ref="E330:G330"/>
    <mergeCell ref="B293:F293"/>
    <mergeCell ref="B201:F201"/>
    <mergeCell ref="B249:F249"/>
    <mergeCell ref="B280:F280"/>
    <mergeCell ref="B240:F240"/>
    <mergeCell ref="E242:G242"/>
    <mergeCell ref="B143:F143"/>
    <mergeCell ref="B271:F271"/>
    <mergeCell ref="E227:G227"/>
    <mergeCell ref="E230:G230"/>
    <mergeCell ref="B225:F225"/>
    <mergeCell ref="B409:F409"/>
    <mergeCell ref="B397:F397"/>
    <mergeCell ref="E399:G399"/>
    <mergeCell ref="B403:F403"/>
    <mergeCell ref="E394:G394"/>
    <mergeCell ref="E343:G343"/>
    <mergeCell ref="B345:F345"/>
    <mergeCell ref="E347:G347"/>
    <mergeCell ref="E358:G358"/>
    <mergeCell ref="E405:G405"/>
    <mergeCell ref="E384:G384"/>
    <mergeCell ref="E385:G385"/>
    <mergeCell ref="E386:G386"/>
    <mergeCell ref="E387:G387"/>
    <mergeCell ref="B391:F391"/>
    <mergeCell ref="E323:G323"/>
    <mergeCell ref="B297:F297"/>
    <mergeCell ref="B298:F298"/>
    <mergeCell ref="B338:F338"/>
    <mergeCell ref="B352:F352"/>
    <mergeCell ref="B362:F362"/>
    <mergeCell ref="E364:G364"/>
    <mergeCell ref="E340:G340"/>
    <mergeCell ref="E315:G315"/>
    <mergeCell ref="E321:G321"/>
    <mergeCell ref="B308:F308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88" fitToHeight="2000" orientation="landscape" r:id="rId1"/>
  <headerFooter>
    <oddFooter>Página &amp;P de &amp;N</oddFooter>
  </headerFooter>
  <rowBreaks count="9" manualBreakCount="9">
    <brk id="38" max="7" man="1"/>
    <brk id="58" max="7" man="1"/>
    <brk id="77" max="7" man="1"/>
    <brk id="122" max="7" man="1"/>
    <brk id="223" max="7" man="1"/>
    <brk id="324" max="7" man="1"/>
    <brk id="373" max="7" man="1"/>
    <brk id="396" max="7" man="1"/>
    <brk id="42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8"/>
  <sheetViews>
    <sheetView view="pageBreakPreview" topLeftCell="A94" zoomScaleNormal="70" zoomScaleSheetLayoutView="100" workbookViewId="0">
      <selection activeCell="A112" sqref="A112:XFD112"/>
    </sheetView>
  </sheetViews>
  <sheetFormatPr defaultColWidth="9" defaultRowHeight="15" x14ac:dyDescent="0.2"/>
  <cols>
    <col min="1" max="1" width="9.125" style="1" customWidth="1"/>
    <col min="2" max="2" width="17" style="1" customWidth="1"/>
    <col min="3" max="3" width="11.75" style="1" bestFit="1" customWidth="1"/>
    <col min="4" max="4" width="72" style="1" customWidth="1"/>
    <col min="5" max="5" width="16.375" style="1" customWidth="1"/>
    <col min="6" max="7" width="15.25" style="15" customWidth="1"/>
    <col min="8" max="8" width="18.125" style="1" bestFit="1" customWidth="1"/>
    <col min="9" max="9" width="19.25" style="1" bestFit="1" customWidth="1"/>
    <col min="10" max="10" width="16.25" style="1" customWidth="1"/>
    <col min="11" max="16384" width="9" style="1"/>
  </cols>
  <sheetData>
    <row r="1" spans="1:9" ht="21.75" customHeight="1" thickBot="1" x14ac:dyDescent="0.25">
      <c r="A1" s="228" t="str">
        <f>"PLANILHA ORÇAMENTÁRIA - " &amp;D4</f>
        <v>PLANILHA ORÇAMENTÁRIA - DRENAGEM DA RUA FRANCISCA RICARDINA DE PAULA</v>
      </c>
      <c r="B1" s="229"/>
      <c r="C1" s="229"/>
      <c r="D1" s="229"/>
      <c r="E1" s="229"/>
      <c r="F1" s="229"/>
      <c r="G1" s="31" t="s">
        <v>4</v>
      </c>
      <c r="H1" s="33" t="str">
        <f>'MEMORIA DE CALCULO'!C1</f>
        <v>R00</v>
      </c>
    </row>
    <row r="2" spans="1:9" s="9" customFormat="1" ht="16.5" thickBot="1" x14ac:dyDescent="0.25">
      <c r="A2" s="230"/>
      <c r="B2" s="231"/>
      <c r="C2" s="231"/>
      <c r="D2" s="231"/>
      <c r="E2" s="231"/>
      <c r="F2" s="231"/>
      <c r="G2" s="32" t="s">
        <v>41</v>
      </c>
      <c r="H2" s="34">
        <f ca="1">'MEMORIA DE CALCULO'!C3</f>
        <v>44704</v>
      </c>
    </row>
    <row r="3" spans="1:9" s="9" customFormat="1" ht="15.6" customHeight="1" x14ac:dyDescent="0.2">
      <c r="A3" s="213" t="s">
        <v>94</v>
      </c>
      <c r="B3" s="213"/>
      <c r="C3" s="213"/>
      <c r="D3" s="113" t="s">
        <v>95</v>
      </c>
      <c r="E3" s="222" t="s">
        <v>40</v>
      </c>
      <c r="F3" s="223"/>
      <c r="G3" s="35" t="s">
        <v>96</v>
      </c>
      <c r="H3" s="36"/>
    </row>
    <row r="4" spans="1:9" s="9" customFormat="1" ht="62.25" customHeight="1" thickBot="1" x14ac:dyDescent="0.25">
      <c r="A4" s="213"/>
      <c r="B4" s="213"/>
      <c r="C4" s="213"/>
      <c r="D4" s="214" t="str">
        <f>'MEMORIA DE CALCULO'!C2</f>
        <v>DRENAGEM DA RUA FRANCISCA RICARDINA DE PAULA</v>
      </c>
      <c r="E4" s="224"/>
      <c r="F4" s="213"/>
      <c r="G4" s="218" t="str">
        <f>'MEMORIA DE CALCULO'!C6</f>
        <v>SINAPI - 04/2022 - Minas Gerais
SICRO3 - 01/2022 - Minas Gerais
SETOP - 03/2022 - Minas Gerais
SUDECAP - 02/2022 - Minas Gerais</v>
      </c>
      <c r="H4" s="219"/>
    </row>
    <row r="5" spans="1:9" s="9" customFormat="1" ht="15.75" x14ac:dyDescent="0.2">
      <c r="A5" s="213"/>
      <c r="B5" s="213"/>
      <c r="C5" s="213"/>
      <c r="D5" s="214"/>
      <c r="E5" s="224"/>
      <c r="F5" s="213"/>
      <c r="G5" s="35" t="s">
        <v>97</v>
      </c>
      <c r="H5" s="40">
        <f>'MEMORIA DE CALCULO'!C4</f>
        <v>0.24229999999999999</v>
      </c>
    </row>
    <row r="6" spans="1:9" s="9" customFormat="1" ht="16.5" thickBot="1" x14ac:dyDescent="0.25">
      <c r="A6" s="213"/>
      <c r="B6" s="213"/>
      <c r="C6" s="213"/>
      <c r="D6" s="215"/>
      <c r="E6" s="225"/>
      <c r="F6" s="226"/>
      <c r="G6" s="39" t="s">
        <v>98</v>
      </c>
      <c r="H6" s="41">
        <f>'MEMORIA DE CALCULO'!C5</f>
        <v>0</v>
      </c>
    </row>
    <row r="7" spans="1:9" s="9" customFormat="1" ht="22.15" customHeight="1" thickBot="1" x14ac:dyDescent="0.25">
      <c r="A7" s="216" t="str">
        <f>"PROJETO EXECUTIVO - "&amp;D4</f>
        <v>PROJETO EXECUTIVO - DRENAGEM DA RUA FRANCISCA RICARDINA DE PAULA</v>
      </c>
      <c r="B7" s="217"/>
      <c r="C7" s="217"/>
      <c r="D7" s="217"/>
      <c r="E7" s="217"/>
      <c r="F7" s="217"/>
      <c r="G7" s="217"/>
      <c r="H7" s="217"/>
      <c r="I7" s="217"/>
    </row>
    <row r="8" spans="1:9" s="183" customFormat="1" ht="30" customHeight="1" x14ac:dyDescent="0.2">
      <c r="A8" s="185" t="s">
        <v>143</v>
      </c>
      <c r="B8" s="87" t="s">
        <v>144</v>
      </c>
      <c r="C8" s="185" t="s">
        <v>145</v>
      </c>
      <c r="D8" s="185" t="s">
        <v>146</v>
      </c>
      <c r="E8" s="88" t="s">
        <v>147</v>
      </c>
      <c r="F8" s="87" t="s">
        <v>148</v>
      </c>
      <c r="G8" s="87" t="s">
        <v>149</v>
      </c>
      <c r="H8" s="87" t="s">
        <v>0</v>
      </c>
      <c r="I8" s="87" t="s">
        <v>150</v>
      </c>
    </row>
    <row r="9" spans="1:9" s="183" customFormat="1" ht="24" customHeight="1" x14ac:dyDescent="0.2">
      <c r="A9" s="89" t="s">
        <v>151</v>
      </c>
      <c r="B9" s="89"/>
      <c r="C9" s="89"/>
      <c r="D9" s="89" t="s">
        <v>20</v>
      </c>
      <c r="E9" s="89"/>
      <c r="F9" s="90"/>
      <c r="G9" s="89"/>
      <c r="H9" s="91">
        <v>54159</v>
      </c>
      <c r="I9" s="92">
        <v>4.9796580064775553E-2</v>
      </c>
    </row>
    <row r="10" spans="1:9" s="183" customFormat="1" ht="24" customHeight="1" x14ac:dyDescent="0.2">
      <c r="A10" s="186" t="s">
        <v>152</v>
      </c>
      <c r="B10" s="93" t="s">
        <v>153</v>
      </c>
      <c r="C10" s="186" t="s">
        <v>154</v>
      </c>
      <c r="D10" s="186" t="s">
        <v>155</v>
      </c>
      <c r="E10" s="94" t="s">
        <v>156</v>
      </c>
      <c r="F10" s="93">
        <v>2100</v>
      </c>
      <c r="G10" s="95">
        <v>25.79</v>
      </c>
      <c r="H10" s="95">
        <v>54159</v>
      </c>
      <c r="I10" s="96">
        <v>4.9796580064775553E-2</v>
      </c>
    </row>
    <row r="11" spans="1:9" s="183" customFormat="1" ht="24" customHeight="1" x14ac:dyDescent="0.2">
      <c r="A11" s="89" t="s">
        <v>157</v>
      </c>
      <c r="B11" s="89"/>
      <c r="C11" s="89"/>
      <c r="D11" s="89" t="s">
        <v>457</v>
      </c>
      <c r="E11" s="89"/>
      <c r="F11" s="90"/>
      <c r="G11" s="89"/>
      <c r="H11" s="91">
        <v>15390.05</v>
      </c>
      <c r="I11" s="92">
        <v>1.4150406341067947E-2</v>
      </c>
    </row>
    <row r="12" spans="1:9" s="183" customFormat="1" ht="84" customHeight="1" x14ac:dyDescent="0.2">
      <c r="A12" s="186" t="s">
        <v>158</v>
      </c>
      <c r="B12" s="93" t="s">
        <v>159</v>
      </c>
      <c r="C12" s="186" t="s">
        <v>160</v>
      </c>
      <c r="D12" s="186" t="s">
        <v>161</v>
      </c>
      <c r="E12" s="94" t="s">
        <v>162</v>
      </c>
      <c r="F12" s="93">
        <v>5</v>
      </c>
      <c r="G12" s="95">
        <v>838.57</v>
      </c>
      <c r="H12" s="95">
        <v>4192.8500000000004</v>
      </c>
      <c r="I12" s="96">
        <v>3.8551227076680547E-3</v>
      </c>
    </row>
    <row r="13" spans="1:9" s="183" customFormat="1" ht="36" customHeight="1" x14ac:dyDescent="0.2">
      <c r="A13" s="186" t="s">
        <v>163</v>
      </c>
      <c r="B13" s="93" t="s">
        <v>166</v>
      </c>
      <c r="C13" s="186" t="s">
        <v>160</v>
      </c>
      <c r="D13" s="186" t="s">
        <v>167</v>
      </c>
      <c r="E13" s="94" t="s">
        <v>168</v>
      </c>
      <c r="F13" s="93">
        <v>1</v>
      </c>
      <c r="G13" s="95">
        <v>870.29</v>
      </c>
      <c r="H13" s="95">
        <v>870.29</v>
      </c>
      <c r="I13" s="96">
        <v>8.0018954678951816E-4</v>
      </c>
    </row>
    <row r="14" spans="1:9" s="183" customFormat="1" ht="24" customHeight="1" x14ac:dyDescent="0.2">
      <c r="A14" s="186" t="s">
        <v>164</v>
      </c>
      <c r="B14" s="93" t="s">
        <v>169</v>
      </c>
      <c r="C14" s="186" t="s">
        <v>160</v>
      </c>
      <c r="D14" s="186" t="s">
        <v>170</v>
      </c>
      <c r="E14" s="94" t="s">
        <v>162</v>
      </c>
      <c r="F14" s="93">
        <v>10</v>
      </c>
      <c r="G14" s="95">
        <v>993.84</v>
      </c>
      <c r="H14" s="95">
        <v>9938.4</v>
      </c>
      <c r="I14" s="96">
        <v>9.1378779393224644E-3</v>
      </c>
    </row>
    <row r="15" spans="1:9" s="183" customFormat="1" ht="24" customHeight="1" x14ac:dyDescent="0.2">
      <c r="A15" s="186" t="s">
        <v>165</v>
      </c>
      <c r="B15" s="93" t="s">
        <v>458</v>
      </c>
      <c r="C15" s="186" t="s">
        <v>160</v>
      </c>
      <c r="D15" s="186" t="s">
        <v>459</v>
      </c>
      <c r="E15" s="94" t="s">
        <v>168</v>
      </c>
      <c r="F15" s="93">
        <v>1</v>
      </c>
      <c r="G15" s="95">
        <v>388.51</v>
      </c>
      <c r="H15" s="95">
        <v>388.51</v>
      </c>
      <c r="I15" s="96">
        <v>3.5721614728791059E-4</v>
      </c>
    </row>
    <row r="16" spans="1:9" s="183" customFormat="1" ht="24" customHeight="1" x14ac:dyDescent="0.2">
      <c r="A16" s="89" t="s">
        <v>178</v>
      </c>
      <c r="B16" s="89"/>
      <c r="C16" s="89"/>
      <c r="D16" s="89" t="s">
        <v>460</v>
      </c>
      <c r="E16" s="89"/>
      <c r="F16" s="90"/>
      <c r="G16" s="89"/>
      <c r="H16" s="91">
        <v>2197.67</v>
      </c>
      <c r="I16" s="92">
        <v>2.0206512326844161E-3</v>
      </c>
    </row>
    <row r="17" spans="1:9" s="183" customFormat="1" ht="72" customHeight="1" x14ac:dyDescent="0.2">
      <c r="A17" s="186" t="s">
        <v>179</v>
      </c>
      <c r="B17" s="93" t="s">
        <v>180</v>
      </c>
      <c r="C17" s="186" t="s">
        <v>160</v>
      </c>
      <c r="D17" s="186" t="s">
        <v>181</v>
      </c>
      <c r="E17" s="94" t="s">
        <v>2</v>
      </c>
      <c r="F17" s="93">
        <v>1</v>
      </c>
      <c r="G17" s="95">
        <v>2197.67</v>
      </c>
      <c r="H17" s="95">
        <v>2197.67</v>
      </c>
      <c r="I17" s="96">
        <v>2.0206512326844161E-3</v>
      </c>
    </row>
    <row r="18" spans="1:9" s="183" customFormat="1" ht="24" customHeight="1" x14ac:dyDescent="0.2">
      <c r="A18" s="89" t="s">
        <v>183</v>
      </c>
      <c r="B18" s="89"/>
      <c r="C18" s="89"/>
      <c r="D18" s="89" t="s">
        <v>61</v>
      </c>
      <c r="E18" s="89"/>
      <c r="F18" s="90"/>
      <c r="G18" s="89"/>
      <c r="H18" s="91">
        <v>22024.29</v>
      </c>
      <c r="I18" s="92">
        <v>2.0250269029244178E-2</v>
      </c>
    </row>
    <row r="19" spans="1:9" s="183" customFormat="1" ht="24" customHeight="1" x14ac:dyDescent="0.2">
      <c r="A19" s="186" t="s">
        <v>184</v>
      </c>
      <c r="B19" s="93" t="s">
        <v>186</v>
      </c>
      <c r="C19" s="186" t="s">
        <v>182</v>
      </c>
      <c r="D19" s="186" t="s">
        <v>69</v>
      </c>
      <c r="E19" s="94" t="s">
        <v>168</v>
      </c>
      <c r="F19" s="93">
        <v>26</v>
      </c>
      <c r="G19" s="95">
        <v>647.88</v>
      </c>
      <c r="H19" s="95">
        <v>16844.88</v>
      </c>
      <c r="I19" s="96">
        <v>1.5488052135407529E-2</v>
      </c>
    </row>
    <row r="20" spans="1:9" s="183" customFormat="1" ht="24" customHeight="1" x14ac:dyDescent="0.2">
      <c r="A20" s="186" t="s">
        <v>185</v>
      </c>
      <c r="B20" s="93" t="s">
        <v>187</v>
      </c>
      <c r="C20" s="186" t="s">
        <v>182</v>
      </c>
      <c r="D20" s="186" t="s">
        <v>70</v>
      </c>
      <c r="E20" s="94" t="s">
        <v>93</v>
      </c>
      <c r="F20" s="93">
        <v>432.7</v>
      </c>
      <c r="G20" s="95">
        <v>11.97</v>
      </c>
      <c r="H20" s="95">
        <v>5179.41</v>
      </c>
      <c r="I20" s="96">
        <v>4.7622168938366502E-3</v>
      </c>
    </row>
    <row r="21" spans="1:9" s="183" customFormat="1" ht="24" customHeight="1" x14ac:dyDescent="0.2">
      <c r="A21" s="89" t="s">
        <v>188</v>
      </c>
      <c r="B21" s="89"/>
      <c r="C21" s="89"/>
      <c r="D21" s="89" t="s">
        <v>461</v>
      </c>
      <c r="E21" s="89"/>
      <c r="F21" s="90"/>
      <c r="G21" s="89"/>
      <c r="H21" s="91">
        <v>16438.95</v>
      </c>
      <c r="I21" s="92">
        <v>1.5114819140970882E-2</v>
      </c>
    </row>
    <row r="22" spans="1:9" s="183" customFormat="1" ht="24" customHeight="1" x14ac:dyDescent="0.2">
      <c r="A22" s="186" t="s">
        <v>189</v>
      </c>
      <c r="B22" s="93" t="s">
        <v>190</v>
      </c>
      <c r="C22" s="186" t="s">
        <v>182</v>
      </c>
      <c r="D22" s="186" t="s">
        <v>191</v>
      </c>
      <c r="E22" s="94" t="s">
        <v>93</v>
      </c>
      <c r="F22" s="93">
        <v>865.4</v>
      </c>
      <c r="G22" s="95">
        <v>13.08</v>
      </c>
      <c r="H22" s="95">
        <v>11319.43</v>
      </c>
      <c r="I22" s="96">
        <v>1.0407668204409651E-2</v>
      </c>
    </row>
    <row r="23" spans="1:9" s="183" customFormat="1" ht="24" customHeight="1" x14ac:dyDescent="0.2">
      <c r="A23" s="186" t="s">
        <v>192</v>
      </c>
      <c r="B23" s="93" t="s">
        <v>462</v>
      </c>
      <c r="C23" s="186" t="s">
        <v>160</v>
      </c>
      <c r="D23" s="186" t="s">
        <v>463</v>
      </c>
      <c r="E23" s="94" t="s">
        <v>93</v>
      </c>
      <c r="F23" s="93">
        <v>30</v>
      </c>
      <c r="G23" s="95">
        <v>47.02</v>
      </c>
      <c r="H23" s="95">
        <v>1410.6</v>
      </c>
      <c r="I23" s="96">
        <v>1.2969784493689395E-3</v>
      </c>
    </row>
    <row r="24" spans="1:9" s="183" customFormat="1" ht="48" customHeight="1" x14ac:dyDescent="0.2">
      <c r="A24" s="186" t="s">
        <v>193</v>
      </c>
      <c r="B24" s="93" t="s">
        <v>464</v>
      </c>
      <c r="C24" s="186" t="s">
        <v>198</v>
      </c>
      <c r="D24" s="186" t="s">
        <v>465</v>
      </c>
      <c r="E24" s="94" t="s">
        <v>466</v>
      </c>
      <c r="F24" s="93">
        <v>8</v>
      </c>
      <c r="G24" s="95">
        <v>2.13</v>
      </c>
      <c r="H24" s="95">
        <v>17.04</v>
      </c>
      <c r="I24" s="96">
        <v>1.5667455534699227E-5</v>
      </c>
    </row>
    <row r="25" spans="1:9" s="183" customFormat="1" ht="24" customHeight="1" x14ac:dyDescent="0.2">
      <c r="A25" s="186" t="s">
        <v>196</v>
      </c>
      <c r="B25" s="93" t="s">
        <v>467</v>
      </c>
      <c r="C25" s="186" t="s">
        <v>198</v>
      </c>
      <c r="D25" s="186" t="s">
        <v>468</v>
      </c>
      <c r="E25" s="94" t="s">
        <v>200</v>
      </c>
      <c r="F25" s="93">
        <v>8</v>
      </c>
      <c r="G25" s="95">
        <v>235.09</v>
      </c>
      <c r="H25" s="95">
        <v>1880.72</v>
      </c>
      <c r="I25" s="96">
        <v>1.729231043029315E-3</v>
      </c>
    </row>
    <row r="26" spans="1:9" s="183" customFormat="1" ht="24" customHeight="1" x14ac:dyDescent="0.2">
      <c r="A26" s="186" t="s">
        <v>201</v>
      </c>
      <c r="B26" s="93" t="s">
        <v>194</v>
      </c>
      <c r="C26" s="186" t="s">
        <v>182</v>
      </c>
      <c r="D26" s="186" t="s">
        <v>469</v>
      </c>
      <c r="E26" s="94" t="s">
        <v>195</v>
      </c>
      <c r="F26" s="93">
        <v>1.25</v>
      </c>
      <c r="G26" s="95">
        <v>28.65</v>
      </c>
      <c r="H26" s="95">
        <v>35.81</v>
      </c>
      <c r="I26" s="96">
        <v>3.2925562364881415E-5</v>
      </c>
    </row>
    <row r="27" spans="1:9" s="183" customFormat="1" ht="24" customHeight="1" x14ac:dyDescent="0.2">
      <c r="A27" s="186" t="s">
        <v>470</v>
      </c>
      <c r="B27" s="93" t="s">
        <v>197</v>
      </c>
      <c r="C27" s="186" t="s">
        <v>198</v>
      </c>
      <c r="D27" s="186" t="s">
        <v>199</v>
      </c>
      <c r="E27" s="94" t="s">
        <v>200</v>
      </c>
      <c r="F27" s="93">
        <v>5</v>
      </c>
      <c r="G27" s="95">
        <v>355.07</v>
      </c>
      <c r="H27" s="95">
        <v>1775.35</v>
      </c>
      <c r="I27" s="96">
        <v>1.6323484262633962E-3</v>
      </c>
    </row>
    <row r="28" spans="1:9" s="183" customFormat="1" ht="24" customHeight="1" x14ac:dyDescent="0.2">
      <c r="A28" s="89" t="s">
        <v>202</v>
      </c>
      <c r="B28" s="89"/>
      <c r="C28" s="89"/>
      <c r="D28" s="89" t="s">
        <v>419</v>
      </c>
      <c r="E28" s="89"/>
      <c r="F28" s="90"/>
      <c r="G28" s="89"/>
      <c r="H28" s="91">
        <v>22243.29</v>
      </c>
      <c r="I28" s="92">
        <v>2.0451628933123238E-2</v>
      </c>
    </row>
    <row r="29" spans="1:9" s="183" customFormat="1" ht="24" customHeight="1" x14ac:dyDescent="0.2">
      <c r="A29" s="89" t="s">
        <v>203</v>
      </c>
      <c r="B29" s="89"/>
      <c r="C29" s="89"/>
      <c r="D29" s="89" t="s">
        <v>420</v>
      </c>
      <c r="E29" s="89"/>
      <c r="F29" s="90"/>
      <c r="G29" s="89"/>
      <c r="H29" s="91">
        <v>13485.85</v>
      </c>
      <c r="I29" s="92">
        <v>1.2399586574097626E-2</v>
      </c>
    </row>
    <row r="30" spans="1:9" s="183" customFormat="1" ht="24" customHeight="1" x14ac:dyDescent="0.2">
      <c r="A30" s="186" t="s">
        <v>204</v>
      </c>
      <c r="B30" s="93" t="s">
        <v>471</v>
      </c>
      <c r="C30" s="186" t="s">
        <v>154</v>
      </c>
      <c r="D30" s="186" t="s">
        <v>472</v>
      </c>
      <c r="E30" s="94" t="s">
        <v>1</v>
      </c>
      <c r="F30" s="93">
        <v>973.55</v>
      </c>
      <c r="G30" s="95">
        <v>13.01</v>
      </c>
      <c r="H30" s="95">
        <v>12665.88</v>
      </c>
      <c r="I30" s="96">
        <v>1.1645663832619496E-2</v>
      </c>
    </row>
    <row r="31" spans="1:9" s="183" customFormat="1" ht="48" customHeight="1" x14ac:dyDescent="0.2">
      <c r="A31" s="186" t="s">
        <v>205</v>
      </c>
      <c r="B31" s="93" t="s">
        <v>473</v>
      </c>
      <c r="C31" s="186" t="s">
        <v>154</v>
      </c>
      <c r="D31" s="186" t="s">
        <v>474</v>
      </c>
      <c r="E31" s="94" t="s">
        <v>3</v>
      </c>
      <c r="F31" s="93">
        <v>22.78</v>
      </c>
      <c r="G31" s="95">
        <v>10.11</v>
      </c>
      <c r="H31" s="95">
        <v>230.3</v>
      </c>
      <c r="I31" s="96">
        <v>2.1174970713856993E-4</v>
      </c>
    </row>
    <row r="32" spans="1:9" s="183" customFormat="1" ht="36" customHeight="1" x14ac:dyDescent="0.2">
      <c r="A32" s="186" t="s">
        <v>208</v>
      </c>
      <c r="B32" s="93" t="s">
        <v>475</v>
      </c>
      <c r="C32" s="186" t="s">
        <v>154</v>
      </c>
      <c r="D32" s="186" t="s">
        <v>476</v>
      </c>
      <c r="E32" s="94" t="s">
        <v>177</v>
      </c>
      <c r="F32" s="93">
        <v>175.41</v>
      </c>
      <c r="G32" s="95">
        <v>3.15</v>
      </c>
      <c r="H32" s="95">
        <v>552.54</v>
      </c>
      <c r="I32" s="96">
        <v>5.0803379584170836E-4</v>
      </c>
    </row>
    <row r="33" spans="1:9" s="183" customFormat="1" ht="24" customHeight="1" x14ac:dyDescent="0.2">
      <c r="A33" s="186" t="s">
        <v>211</v>
      </c>
      <c r="B33" s="93" t="s">
        <v>212</v>
      </c>
      <c r="C33" s="186" t="s">
        <v>154</v>
      </c>
      <c r="D33" s="186" t="s">
        <v>213</v>
      </c>
      <c r="E33" s="94" t="s">
        <v>3</v>
      </c>
      <c r="F33" s="93">
        <v>22.78</v>
      </c>
      <c r="G33" s="95">
        <v>1.63</v>
      </c>
      <c r="H33" s="95">
        <v>37.130000000000003</v>
      </c>
      <c r="I33" s="96">
        <v>3.4139238497851073E-5</v>
      </c>
    </row>
    <row r="34" spans="1:9" s="183" customFormat="1" ht="24" customHeight="1" x14ac:dyDescent="0.2">
      <c r="A34" s="89" t="s">
        <v>214</v>
      </c>
      <c r="B34" s="89"/>
      <c r="C34" s="89"/>
      <c r="D34" s="89" t="s">
        <v>477</v>
      </c>
      <c r="E34" s="89"/>
      <c r="F34" s="90"/>
      <c r="G34" s="89"/>
      <c r="H34" s="91">
        <v>5999.54</v>
      </c>
      <c r="I34" s="92">
        <v>5.5162867475733214E-3</v>
      </c>
    </row>
    <row r="35" spans="1:9" s="183" customFormat="1" ht="24" customHeight="1" x14ac:dyDescent="0.2">
      <c r="A35" s="186" t="s">
        <v>215</v>
      </c>
      <c r="B35" s="93" t="s">
        <v>478</v>
      </c>
      <c r="C35" s="186" t="s">
        <v>154</v>
      </c>
      <c r="D35" s="186" t="s">
        <v>479</v>
      </c>
      <c r="E35" s="94" t="s">
        <v>1</v>
      </c>
      <c r="F35" s="93">
        <v>150.05000000000001</v>
      </c>
      <c r="G35" s="95">
        <v>21.14</v>
      </c>
      <c r="H35" s="95">
        <v>3172.05</v>
      </c>
      <c r="I35" s="96">
        <v>2.9165464981715187E-3</v>
      </c>
    </row>
    <row r="36" spans="1:9" s="183" customFormat="1" ht="24" customHeight="1" x14ac:dyDescent="0.2">
      <c r="A36" s="186" t="s">
        <v>216</v>
      </c>
      <c r="B36" s="93" t="s">
        <v>206</v>
      </c>
      <c r="C36" s="186" t="s">
        <v>198</v>
      </c>
      <c r="D36" s="186" t="s">
        <v>207</v>
      </c>
      <c r="E36" s="94" t="s">
        <v>3</v>
      </c>
      <c r="F36" s="93">
        <v>45.02</v>
      </c>
      <c r="G36" s="95">
        <v>8.2200000000000006</v>
      </c>
      <c r="H36" s="95">
        <v>370.06</v>
      </c>
      <c r="I36" s="96">
        <v>3.4025226497481193E-4</v>
      </c>
    </row>
    <row r="37" spans="1:9" s="183" customFormat="1" ht="48" customHeight="1" x14ac:dyDescent="0.2">
      <c r="A37" s="186" t="s">
        <v>217</v>
      </c>
      <c r="B37" s="93" t="s">
        <v>473</v>
      </c>
      <c r="C37" s="186" t="s">
        <v>154</v>
      </c>
      <c r="D37" s="186" t="s">
        <v>474</v>
      </c>
      <c r="E37" s="94" t="s">
        <v>3</v>
      </c>
      <c r="F37" s="93">
        <v>68.27</v>
      </c>
      <c r="G37" s="95">
        <v>10.11</v>
      </c>
      <c r="H37" s="95">
        <v>690.2</v>
      </c>
      <c r="I37" s="96">
        <v>6.3460550528458956E-4</v>
      </c>
    </row>
    <row r="38" spans="1:9" s="183" customFormat="1" ht="36" customHeight="1" x14ac:dyDescent="0.2">
      <c r="A38" s="186" t="s">
        <v>218</v>
      </c>
      <c r="B38" s="93" t="s">
        <v>475</v>
      </c>
      <c r="C38" s="186" t="s">
        <v>154</v>
      </c>
      <c r="D38" s="186" t="s">
        <v>476</v>
      </c>
      <c r="E38" s="94" t="s">
        <v>177</v>
      </c>
      <c r="F38" s="93">
        <v>525.70000000000005</v>
      </c>
      <c r="G38" s="95">
        <v>3.15</v>
      </c>
      <c r="H38" s="95">
        <v>1655.95</v>
      </c>
      <c r="I38" s="96">
        <v>1.5225659033265952E-3</v>
      </c>
    </row>
    <row r="39" spans="1:9" s="183" customFormat="1" ht="24" customHeight="1" x14ac:dyDescent="0.2">
      <c r="A39" s="186" t="s">
        <v>219</v>
      </c>
      <c r="B39" s="93" t="s">
        <v>212</v>
      </c>
      <c r="C39" s="186" t="s">
        <v>154</v>
      </c>
      <c r="D39" s="186" t="s">
        <v>213</v>
      </c>
      <c r="E39" s="94" t="s">
        <v>3</v>
      </c>
      <c r="F39" s="93">
        <v>68.27</v>
      </c>
      <c r="G39" s="95">
        <v>1.63</v>
      </c>
      <c r="H39" s="95">
        <v>111.28</v>
      </c>
      <c r="I39" s="96">
        <v>1.0231657581580574E-4</v>
      </c>
    </row>
    <row r="40" spans="1:9" s="183" customFormat="1" ht="24" customHeight="1" x14ac:dyDescent="0.2">
      <c r="A40" s="89" t="s">
        <v>220</v>
      </c>
      <c r="B40" s="89"/>
      <c r="C40" s="89"/>
      <c r="D40" s="89" t="s">
        <v>455</v>
      </c>
      <c r="E40" s="89"/>
      <c r="F40" s="90"/>
      <c r="G40" s="89"/>
      <c r="H40" s="91">
        <v>2757.9</v>
      </c>
      <c r="I40" s="92">
        <v>2.5357556114522883E-3</v>
      </c>
    </row>
    <row r="41" spans="1:9" s="183" customFormat="1" ht="24" customHeight="1" x14ac:dyDescent="0.2">
      <c r="A41" s="186" t="s">
        <v>221</v>
      </c>
      <c r="B41" s="93" t="s">
        <v>209</v>
      </c>
      <c r="C41" s="186" t="s">
        <v>160</v>
      </c>
      <c r="D41" s="186" t="s">
        <v>210</v>
      </c>
      <c r="E41" s="94" t="s">
        <v>1</v>
      </c>
      <c r="F41" s="93">
        <v>66</v>
      </c>
      <c r="G41" s="95">
        <v>18.39</v>
      </c>
      <c r="H41" s="95">
        <v>1213.74</v>
      </c>
      <c r="I41" s="96">
        <v>1.1159752042656009E-3</v>
      </c>
    </row>
    <row r="42" spans="1:9" s="183" customFormat="1" ht="48" customHeight="1" x14ac:dyDescent="0.2">
      <c r="A42" s="186" t="s">
        <v>222</v>
      </c>
      <c r="B42" s="93" t="s">
        <v>473</v>
      </c>
      <c r="C42" s="186" t="s">
        <v>154</v>
      </c>
      <c r="D42" s="186" t="s">
        <v>474</v>
      </c>
      <c r="E42" s="94" t="s">
        <v>3</v>
      </c>
      <c r="F42" s="93">
        <v>42.9</v>
      </c>
      <c r="G42" s="95">
        <v>10.11</v>
      </c>
      <c r="H42" s="95">
        <v>433.71</v>
      </c>
      <c r="I42" s="96">
        <v>3.9877536032596251E-4</v>
      </c>
    </row>
    <row r="43" spans="1:9" s="183" customFormat="1" ht="36" customHeight="1" x14ac:dyDescent="0.2">
      <c r="A43" s="186" t="s">
        <v>480</v>
      </c>
      <c r="B43" s="93" t="s">
        <v>475</v>
      </c>
      <c r="C43" s="186" t="s">
        <v>154</v>
      </c>
      <c r="D43" s="186" t="s">
        <v>476</v>
      </c>
      <c r="E43" s="94" t="s">
        <v>177</v>
      </c>
      <c r="F43" s="93">
        <v>330.33</v>
      </c>
      <c r="G43" s="95">
        <v>3.15</v>
      </c>
      <c r="H43" s="95">
        <v>1040.53</v>
      </c>
      <c r="I43" s="96">
        <v>9.5671698987796858E-4</v>
      </c>
    </row>
    <row r="44" spans="1:9" s="183" customFormat="1" ht="24" customHeight="1" x14ac:dyDescent="0.2">
      <c r="A44" s="186" t="s">
        <v>481</v>
      </c>
      <c r="B44" s="93" t="s">
        <v>212</v>
      </c>
      <c r="C44" s="186" t="s">
        <v>154</v>
      </c>
      <c r="D44" s="186" t="s">
        <v>213</v>
      </c>
      <c r="E44" s="94" t="s">
        <v>3</v>
      </c>
      <c r="F44" s="93">
        <v>42.9</v>
      </c>
      <c r="G44" s="95">
        <v>1.63</v>
      </c>
      <c r="H44" s="95">
        <v>69.92</v>
      </c>
      <c r="I44" s="96">
        <v>6.428805698275645E-5</v>
      </c>
    </row>
    <row r="45" spans="1:9" s="183" customFormat="1" ht="24" customHeight="1" x14ac:dyDescent="0.2">
      <c r="A45" s="89" t="s">
        <v>223</v>
      </c>
      <c r="B45" s="89"/>
      <c r="C45" s="89"/>
      <c r="D45" s="89" t="s">
        <v>436</v>
      </c>
      <c r="E45" s="89"/>
      <c r="F45" s="90"/>
      <c r="G45" s="89"/>
      <c r="H45" s="91">
        <v>829431.62</v>
      </c>
      <c r="I45" s="92">
        <v>0.76262224327602968</v>
      </c>
    </row>
    <row r="46" spans="1:9" s="183" customFormat="1" ht="24" customHeight="1" x14ac:dyDescent="0.2">
      <c r="A46" s="89" t="s">
        <v>224</v>
      </c>
      <c r="B46" s="89"/>
      <c r="C46" s="89"/>
      <c r="D46" s="89" t="s">
        <v>66</v>
      </c>
      <c r="E46" s="89"/>
      <c r="F46" s="90"/>
      <c r="G46" s="89"/>
      <c r="H46" s="91">
        <v>136307.85999999999</v>
      </c>
      <c r="I46" s="92">
        <v>0.12532848213497694</v>
      </c>
    </row>
    <row r="47" spans="1:9" s="183" customFormat="1" ht="60" customHeight="1" x14ac:dyDescent="0.2">
      <c r="A47" s="97" t="s">
        <v>482</v>
      </c>
      <c r="B47" s="98" t="s">
        <v>230</v>
      </c>
      <c r="C47" s="97" t="s">
        <v>154</v>
      </c>
      <c r="D47" s="97" t="s">
        <v>231</v>
      </c>
      <c r="E47" s="99" t="s">
        <v>156</v>
      </c>
      <c r="F47" s="98">
        <v>400</v>
      </c>
      <c r="G47" s="100">
        <v>1.96</v>
      </c>
      <c r="H47" s="100">
        <v>784</v>
      </c>
      <c r="I47" s="101">
        <v>7.2085006685470622E-4</v>
      </c>
    </row>
    <row r="48" spans="1:9" s="183" customFormat="1" ht="24" customHeight="1" x14ac:dyDescent="0.2">
      <c r="A48" s="186" t="s">
        <v>483</v>
      </c>
      <c r="B48" s="93" t="s">
        <v>392</v>
      </c>
      <c r="C48" s="186" t="s">
        <v>182</v>
      </c>
      <c r="D48" s="186" t="s">
        <v>233</v>
      </c>
      <c r="E48" s="94" t="s">
        <v>156</v>
      </c>
      <c r="F48" s="93">
        <v>60</v>
      </c>
      <c r="G48" s="95">
        <v>29.14</v>
      </c>
      <c r="H48" s="95">
        <v>1748.4</v>
      </c>
      <c r="I48" s="96">
        <v>1.6075692052152657E-3</v>
      </c>
    </row>
    <row r="49" spans="1:9" s="183" customFormat="1" ht="24" customHeight="1" x14ac:dyDescent="0.2">
      <c r="A49" s="186" t="s">
        <v>484</v>
      </c>
      <c r="B49" s="93" t="s">
        <v>237</v>
      </c>
      <c r="C49" s="186" t="s">
        <v>160</v>
      </c>
      <c r="D49" s="186" t="s">
        <v>238</v>
      </c>
      <c r="E49" s="94" t="s">
        <v>1</v>
      </c>
      <c r="F49" s="93">
        <v>1876.54</v>
      </c>
      <c r="G49" s="95">
        <v>64.31</v>
      </c>
      <c r="H49" s="95">
        <v>120680.28</v>
      </c>
      <c r="I49" s="96">
        <v>0.11095967845158758</v>
      </c>
    </row>
    <row r="50" spans="1:9" s="183" customFormat="1" ht="36" customHeight="1" x14ac:dyDescent="0.2">
      <c r="A50" s="186" t="s">
        <v>485</v>
      </c>
      <c r="B50" s="93" t="s">
        <v>389</v>
      </c>
      <c r="C50" s="186" t="s">
        <v>154</v>
      </c>
      <c r="D50" s="186" t="s">
        <v>390</v>
      </c>
      <c r="E50" s="94" t="s">
        <v>1</v>
      </c>
      <c r="F50" s="93">
        <v>436.07</v>
      </c>
      <c r="G50" s="95">
        <v>30.03</v>
      </c>
      <c r="H50" s="95">
        <v>13095.18</v>
      </c>
      <c r="I50" s="96">
        <v>1.2040384411319402E-2</v>
      </c>
    </row>
    <row r="51" spans="1:9" s="183" customFormat="1" ht="24" customHeight="1" x14ac:dyDescent="0.2">
      <c r="A51" s="89" t="s">
        <v>225</v>
      </c>
      <c r="B51" s="89"/>
      <c r="C51" s="89"/>
      <c r="D51" s="89" t="s">
        <v>486</v>
      </c>
      <c r="E51" s="89"/>
      <c r="F51" s="90"/>
      <c r="G51" s="89"/>
      <c r="H51" s="91">
        <v>52524.98</v>
      </c>
      <c r="I51" s="92">
        <v>4.8294177735385337E-2</v>
      </c>
    </row>
    <row r="52" spans="1:9" s="183" customFormat="1" ht="24" customHeight="1" x14ac:dyDescent="0.2">
      <c r="A52" s="186" t="s">
        <v>487</v>
      </c>
      <c r="B52" s="93" t="s">
        <v>613</v>
      </c>
      <c r="C52" s="186" t="s">
        <v>160</v>
      </c>
      <c r="D52" s="186" t="s">
        <v>614</v>
      </c>
      <c r="E52" s="94" t="s">
        <v>3</v>
      </c>
      <c r="F52" s="93">
        <v>1113.71</v>
      </c>
      <c r="G52" s="95">
        <v>11.77</v>
      </c>
      <c r="H52" s="95">
        <v>13108.36</v>
      </c>
      <c r="I52" s="96">
        <v>1.205250278361678E-2</v>
      </c>
    </row>
    <row r="53" spans="1:9" s="183" customFormat="1" ht="24" customHeight="1" x14ac:dyDescent="0.2">
      <c r="A53" s="186" t="s">
        <v>488</v>
      </c>
      <c r="B53" s="93" t="s">
        <v>617</v>
      </c>
      <c r="C53" s="186" t="s">
        <v>160</v>
      </c>
      <c r="D53" s="186" t="s">
        <v>618</v>
      </c>
      <c r="E53" s="94" t="s">
        <v>3</v>
      </c>
      <c r="F53" s="93">
        <v>493.46</v>
      </c>
      <c r="G53" s="95">
        <v>14.13</v>
      </c>
      <c r="H53" s="95">
        <v>6972.58</v>
      </c>
      <c r="I53" s="96">
        <v>6.4109499478951365E-3</v>
      </c>
    </row>
    <row r="54" spans="1:9" s="183" customFormat="1" ht="60" customHeight="1" x14ac:dyDescent="0.2">
      <c r="A54" s="186" t="s">
        <v>489</v>
      </c>
      <c r="B54" s="93" t="s">
        <v>490</v>
      </c>
      <c r="C54" s="186" t="s">
        <v>154</v>
      </c>
      <c r="D54" s="186" t="s">
        <v>491</v>
      </c>
      <c r="E54" s="94" t="s">
        <v>3</v>
      </c>
      <c r="F54" s="93">
        <v>1063.19</v>
      </c>
      <c r="G54" s="95">
        <v>26.67</v>
      </c>
      <c r="H54" s="95">
        <v>28355.27</v>
      </c>
      <c r="I54" s="96">
        <v>2.6071298820386789E-2</v>
      </c>
    </row>
    <row r="55" spans="1:9" s="183" customFormat="1" ht="60" customHeight="1" x14ac:dyDescent="0.2">
      <c r="A55" s="186" t="s">
        <v>492</v>
      </c>
      <c r="B55" s="93" t="s">
        <v>493</v>
      </c>
      <c r="C55" s="186" t="s">
        <v>154</v>
      </c>
      <c r="D55" s="186" t="s">
        <v>494</v>
      </c>
      <c r="E55" s="94" t="s">
        <v>3</v>
      </c>
      <c r="F55" s="93">
        <v>208.08</v>
      </c>
      <c r="G55" s="95">
        <v>19.649999999999999</v>
      </c>
      <c r="H55" s="95">
        <v>4088.77</v>
      </c>
      <c r="I55" s="96">
        <v>3.7594261834866288E-3</v>
      </c>
    </row>
    <row r="56" spans="1:9" s="183" customFormat="1" ht="24" customHeight="1" x14ac:dyDescent="0.2">
      <c r="A56" s="89" t="s">
        <v>226</v>
      </c>
      <c r="B56" s="89"/>
      <c r="C56" s="89"/>
      <c r="D56" s="89" t="s">
        <v>447</v>
      </c>
      <c r="E56" s="89"/>
      <c r="F56" s="90"/>
      <c r="G56" s="89"/>
      <c r="H56" s="91">
        <v>40056.21</v>
      </c>
      <c r="I56" s="92">
        <v>3.6829747010773149E-2</v>
      </c>
    </row>
    <row r="57" spans="1:9" s="183" customFormat="1" ht="24" customHeight="1" x14ac:dyDescent="0.2">
      <c r="A57" s="97" t="s">
        <v>495</v>
      </c>
      <c r="B57" s="98" t="s">
        <v>496</v>
      </c>
      <c r="C57" s="97" t="s">
        <v>154</v>
      </c>
      <c r="D57" s="97" t="s">
        <v>497</v>
      </c>
      <c r="E57" s="99" t="s">
        <v>3</v>
      </c>
      <c r="F57" s="98">
        <v>381.38</v>
      </c>
      <c r="G57" s="100">
        <v>54.57</v>
      </c>
      <c r="H57" s="100">
        <v>20811.900000000001</v>
      </c>
      <c r="I57" s="101">
        <v>1.9135535084660024E-2</v>
      </c>
    </row>
    <row r="58" spans="1:9" s="183" customFormat="1" ht="48" customHeight="1" x14ac:dyDescent="0.2">
      <c r="A58" s="186" t="s">
        <v>498</v>
      </c>
      <c r="B58" s="93" t="s">
        <v>499</v>
      </c>
      <c r="C58" s="186" t="s">
        <v>154</v>
      </c>
      <c r="D58" s="186" t="s">
        <v>500</v>
      </c>
      <c r="E58" s="94" t="s">
        <v>3</v>
      </c>
      <c r="F58" s="93">
        <v>495.8</v>
      </c>
      <c r="G58" s="95">
        <v>8.26</v>
      </c>
      <c r="H58" s="95">
        <v>4095.3</v>
      </c>
      <c r="I58" s="96">
        <v>3.7654302025383652E-3</v>
      </c>
    </row>
    <row r="59" spans="1:9" s="183" customFormat="1" ht="36" customHeight="1" x14ac:dyDescent="0.2">
      <c r="A59" s="186" t="s">
        <v>501</v>
      </c>
      <c r="B59" s="93" t="s">
        <v>475</v>
      </c>
      <c r="C59" s="186" t="s">
        <v>154</v>
      </c>
      <c r="D59" s="186" t="s">
        <v>476</v>
      </c>
      <c r="E59" s="94" t="s">
        <v>177</v>
      </c>
      <c r="F59" s="93">
        <v>4809.21</v>
      </c>
      <c r="G59" s="95">
        <v>3.15</v>
      </c>
      <c r="H59" s="95">
        <v>15149.01</v>
      </c>
      <c r="I59" s="96">
        <v>1.392878172357476E-2</v>
      </c>
    </row>
    <row r="60" spans="1:9" s="183" customFormat="1" ht="24" customHeight="1" x14ac:dyDescent="0.2">
      <c r="A60" s="89" t="s">
        <v>412</v>
      </c>
      <c r="B60" s="89"/>
      <c r="C60" s="89"/>
      <c r="D60" s="89" t="s">
        <v>50</v>
      </c>
      <c r="E60" s="89"/>
      <c r="F60" s="90"/>
      <c r="G60" s="89"/>
      <c r="H60" s="91">
        <v>15407.16</v>
      </c>
      <c r="I60" s="92">
        <v>1.4166138158215758E-2</v>
      </c>
    </row>
    <row r="61" spans="1:9" s="183" customFormat="1" ht="48" customHeight="1" x14ac:dyDescent="0.2">
      <c r="A61" s="186" t="s">
        <v>502</v>
      </c>
      <c r="B61" s="93" t="s">
        <v>499</v>
      </c>
      <c r="C61" s="186" t="s">
        <v>154</v>
      </c>
      <c r="D61" s="186" t="s">
        <v>500</v>
      </c>
      <c r="E61" s="94" t="s">
        <v>3</v>
      </c>
      <c r="F61" s="93">
        <v>932.47</v>
      </c>
      <c r="G61" s="95">
        <v>8.26</v>
      </c>
      <c r="H61" s="95">
        <v>7702.2</v>
      </c>
      <c r="I61" s="96">
        <v>7.0818002358779561E-3</v>
      </c>
    </row>
    <row r="62" spans="1:9" s="183" customFormat="1" ht="36" customHeight="1" x14ac:dyDescent="0.2">
      <c r="A62" s="186" t="s">
        <v>503</v>
      </c>
      <c r="B62" s="93" t="s">
        <v>504</v>
      </c>
      <c r="C62" s="186" t="s">
        <v>154</v>
      </c>
      <c r="D62" s="186" t="s">
        <v>505</v>
      </c>
      <c r="E62" s="94" t="s">
        <v>177</v>
      </c>
      <c r="F62" s="93">
        <v>6247.52</v>
      </c>
      <c r="G62" s="95">
        <v>0.99</v>
      </c>
      <c r="H62" s="95">
        <v>6185.04</v>
      </c>
      <c r="I62" s="96">
        <v>5.6868450223201937E-3</v>
      </c>
    </row>
    <row r="63" spans="1:9" s="183" customFormat="1" ht="24" customHeight="1" x14ac:dyDescent="0.2">
      <c r="A63" s="186" t="s">
        <v>506</v>
      </c>
      <c r="B63" s="93" t="s">
        <v>212</v>
      </c>
      <c r="C63" s="186" t="s">
        <v>154</v>
      </c>
      <c r="D63" s="186" t="s">
        <v>213</v>
      </c>
      <c r="E63" s="94" t="s">
        <v>3</v>
      </c>
      <c r="F63" s="93">
        <v>932.47</v>
      </c>
      <c r="G63" s="95">
        <v>1.63</v>
      </c>
      <c r="H63" s="95">
        <v>1519.92</v>
      </c>
      <c r="I63" s="96">
        <v>1.3974929000176084E-3</v>
      </c>
    </row>
    <row r="64" spans="1:9" s="183" customFormat="1" ht="24" customHeight="1" x14ac:dyDescent="0.2">
      <c r="A64" s="89" t="s">
        <v>507</v>
      </c>
      <c r="B64" s="89"/>
      <c r="C64" s="89"/>
      <c r="D64" s="89" t="s">
        <v>508</v>
      </c>
      <c r="E64" s="89"/>
      <c r="F64" s="90"/>
      <c r="G64" s="89"/>
      <c r="H64" s="91">
        <v>143033.98000000001</v>
      </c>
      <c r="I64" s="92">
        <v>0.1315128240376208</v>
      </c>
    </row>
    <row r="65" spans="1:9" s="183" customFormat="1" ht="24" customHeight="1" x14ac:dyDescent="0.2">
      <c r="A65" s="186" t="s">
        <v>509</v>
      </c>
      <c r="B65" s="93" t="s">
        <v>611</v>
      </c>
      <c r="C65" s="186" t="s">
        <v>160</v>
      </c>
      <c r="D65" s="186" t="s">
        <v>612</v>
      </c>
      <c r="E65" s="94" t="s">
        <v>3</v>
      </c>
      <c r="F65" s="93">
        <v>108.18</v>
      </c>
      <c r="G65" s="95">
        <v>519.69000000000005</v>
      </c>
      <c r="H65" s="95">
        <v>56220.06</v>
      </c>
      <c r="I65" s="96">
        <v>5.1691625012213763E-2</v>
      </c>
    </row>
    <row r="66" spans="1:9" s="183" customFormat="1" ht="24" customHeight="1" x14ac:dyDescent="0.2">
      <c r="A66" s="186" t="s">
        <v>510</v>
      </c>
      <c r="B66" s="93" t="s">
        <v>615</v>
      </c>
      <c r="C66" s="186" t="s">
        <v>160</v>
      </c>
      <c r="D66" s="186" t="s">
        <v>616</v>
      </c>
      <c r="E66" s="94" t="s">
        <v>3</v>
      </c>
      <c r="F66" s="93">
        <v>40.909999999999997</v>
      </c>
      <c r="G66" s="95">
        <v>159.33000000000001</v>
      </c>
      <c r="H66" s="95">
        <v>6518.19</v>
      </c>
      <c r="I66" s="96">
        <v>5.9931603281526491E-3</v>
      </c>
    </row>
    <row r="67" spans="1:9" s="183" customFormat="1" ht="24" customHeight="1" x14ac:dyDescent="0.2">
      <c r="A67" s="186" t="s">
        <v>511</v>
      </c>
      <c r="B67" s="93" t="s">
        <v>715</v>
      </c>
      <c r="C67" s="186" t="s">
        <v>182</v>
      </c>
      <c r="D67" s="186" t="s">
        <v>716</v>
      </c>
      <c r="E67" s="94" t="s">
        <v>3</v>
      </c>
      <c r="F67" s="93">
        <v>292.24</v>
      </c>
      <c r="G67" s="95">
        <v>246.43</v>
      </c>
      <c r="H67" s="95">
        <v>72016.7</v>
      </c>
      <c r="I67" s="96">
        <v>6.6215871185784841E-2</v>
      </c>
    </row>
    <row r="68" spans="1:9" s="183" customFormat="1" ht="48" customHeight="1" x14ac:dyDescent="0.2">
      <c r="A68" s="186" t="s">
        <v>512</v>
      </c>
      <c r="B68" s="93" t="s">
        <v>514</v>
      </c>
      <c r="C68" s="186" t="s">
        <v>154</v>
      </c>
      <c r="D68" s="186" t="s">
        <v>515</v>
      </c>
      <c r="E68" s="94" t="s">
        <v>3</v>
      </c>
      <c r="F68" s="93">
        <v>491.54</v>
      </c>
      <c r="G68" s="95">
        <v>7.24</v>
      </c>
      <c r="H68" s="95">
        <v>3558.74</v>
      </c>
      <c r="I68" s="96">
        <v>3.2720892435185167E-3</v>
      </c>
    </row>
    <row r="69" spans="1:9" s="183" customFormat="1" ht="36" customHeight="1" x14ac:dyDescent="0.2">
      <c r="A69" s="186" t="s">
        <v>513</v>
      </c>
      <c r="B69" s="93" t="s">
        <v>504</v>
      </c>
      <c r="C69" s="186" t="s">
        <v>154</v>
      </c>
      <c r="D69" s="186" t="s">
        <v>505</v>
      </c>
      <c r="E69" s="94" t="s">
        <v>177</v>
      </c>
      <c r="F69" s="93">
        <v>4767.97</v>
      </c>
      <c r="G69" s="95">
        <v>0.99</v>
      </c>
      <c r="H69" s="95">
        <v>4720.29</v>
      </c>
      <c r="I69" s="96">
        <v>4.3400782679510214E-3</v>
      </c>
    </row>
    <row r="70" spans="1:9" s="183" customFormat="1" ht="24" customHeight="1" x14ac:dyDescent="0.2">
      <c r="A70" s="89" t="s">
        <v>516</v>
      </c>
      <c r="B70" s="89"/>
      <c r="C70" s="89"/>
      <c r="D70" s="89" t="s">
        <v>517</v>
      </c>
      <c r="E70" s="89"/>
      <c r="F70" s="90"/>
      <c r="G70" s="89"/>
      <c r="H70" s="91">
        <v>168881.82</v>
      </c>
      <c r="I70" s="92">
        <v>0.15527866229278628</v>
      </c>
    </row>
    <row r="71" spans="1:9" s="183" customFormat="1" ht="36" customHeight="1" x14ac:dyDescent="0.2">
      <c r="A71" s="97" t="s">
        <v>518</v>
      </c>
      <c r="B71" s="98" t="s">
        <v>386</v>
      </c>
      <c r="C71" s="97" t="s">
        <v>154</v>
      </c>
      <c r="D71" s="97" t="s">
        <v>387</v>
      </c>
      <c r="E71" s="99" t="s">
        <v>93</v>
      </c>
      <c r="F71" s="98">
        <v>105.33</v>
      </c>
      <c r="G71" s="100">
        <v>174.85</v>
      </c>
      <c r="H71" s="100">
        <v>18416.95</v>
      </c>
      <c r="I71" s="101">
        <v>1.6933494437193598E-2</v>
      </c>
    </row>
    <row r="72" spans="1:9" s="183" customFormat="1" ht="48" customHeight="1" x14ac:dyDescent="0.2">
      <c r="A72" s="186" t="s">
        <v>519</v>
      </c>
      <c r="B72" s="93" t="s">
        <v>393</v>
      </c>
      <c r="C72" s="186" t="s">
        <v>154</v>
      </c>
      <c r="D72" s="186" t="s">
        <v>394</v>
      </c>
      <c r="E72" s="94" t="s">
        <v>93</v>
      </c>
      <c r="F72" s="93">
        <v>105.33</v>
      </c>
      <c r="G72" s="95">
        <v>83.29</v>
      </c>
      <c r="H72" s="95">
        <v>8772.93</v>
      </c>
      <c r="I72" s="96">
        <v>8.0662846645556847E-3</v>
      </c>
    </row>
    <row r="73" spans="1:9" s="183" customFormat="1" ht="36" customHeight="1" x14ac:dyDescent="0.2">
      <c r="A73" s="97" t="s">
        <v>520</v>
      </c>
      <c r="B73" s="98" t="s">
        <v>242</v>
      </c>
      <c r="C73" s="97" t="s">
        <v>154</v>
      </c>
      <c r="D73" s="97" t="s">
        <v>243</v>
      </c>
      <c r="E73" s="99" t="s">
        <v>93</v>
      </c>
      <c r="F73" s="98">
        <v>432.7</v>
      </c>
      <c r="G73" s="100">
        <v>228.53</v>
      </c>
      <c r="H73" s="100">
        <v>98884.93</v>
      </c>
      <c r="I73" s="101">
        <v>9.0919908675284364E-2</v>
      </c>
    </row>
    <row r="74" spans="1:9" s="183" customFormat="1" ht="48" customHeight="1" x14ac:dyDescent="0.2">
      <c r="A74" s="186" t="s">
        <v>521</v>
      </c>
      <c r="B74" s="93" t="s">
        <v>244</v>
      </c>
      <c r="C74" s="186" t="s">
        <v>154</v>
      </c>
      <c r="D74" s="186" t="s">
        <v>245</v>
      </c>
      <c r="E74" s="94" t="s">
        <v>93</v>
      </c>
      <c r="F74" s="93">
        <v>432.7</v>
      </c>
      <c r="G74" s="95">
        <v>98.93</v>
      </c>
      <c r="H74" s="95">
        <v>42807.01</v>
      </c>
      <c r="I74" s="96">
        <v>3.9358974515752647E-2</v>
      </c>
    </row>
    <row r="75" spans="1:9" s="183" customFormat="1" ht="24" customHeight="1" x14ac:dyDescent="0.2">
      <c r="A75" s="89" t="s">
        <v>522</v>
      </c>
      <c r="B75" s="89"/>
      <c r="C75" s="89"/>
      <c r="D75" s="89" t="s">
        <v>58</v>
      </c>
      <c r="E75" s="89"/>
      <c r="F75" s="90"/>
      <c r="G75" s="89"/>
      <c r="H75" s="91">
        <v>209220.2</v>
      </c>
      <c r="I75" s="92">
        <v>0.19236785096601403</v>
      </c>
    </row>
    <row r="76" spans="1:9" s="183" customFormat="1" ht="24" customHeight="1" x14ac:dyDescent="0.2">
      <c r="A76" s="186" t="s">
        <v>523</v>
      </c>
      <c r="B76" s="93" t="s">
        <v>524</v>
      </c>
      <c r="C76" s="186" t="s">
        <v>182</v>
      </c>
      <c r="D76" s="186" t="s">
        <v>246</v>
      </c>
      <c r="E76" s="94" t="s">
        <v>2</v>
      </c>
      <c r="F76" s="93">
        <v>10</v>
      </c>
      <c r="G76" s="95">
        <v>18196.830000000002</v>
      </c>
      <c r="H76" s="95">
        <v>181968.3</v>
      </c>
      <c r="I76" s="96">
        <v>0.16731104747504749</v>
      </c>
    </row>
    <row r="77" spans="1:9" s="183" customFormat="1" ht="24" customHeight="1" x14ac:dyDescent="0.2">
      <c r="A77" s="186" t="s">
        <v>525</v>
      </c>
      <c r="B77" s="93" t="s">
        <v>526</v>
      </c>
      <c r="C77" s="186" t="s">
        <v>182</v>
      </c>
      <c r="D77" s="186" t="s">
        <v>527</v>
      </c>
      <c r="E77" s="94" t="s">
        <v>2</v>
      </c>
      <c r="F77" s="93">
        <v>1</v>
      </c>
      <c r="G77" s="95">
        <v>27251.9</v>
      </c>
      <c r="H77" s="95">
        <v>27251.9</v>
      </c>
      <c r="I77" s="96">
        <v>2.5056803490966541E-2</v>
      </c>
    </row>
    <row r="78" spans="1:9" s="183" customFormat="1" ht="24" customHeight="1" x14ac:dyDescent="0.2">
      <c r="A78" s="89" t="s">
        <v>528</v>
      </c>
      <c r="B78" s="89"/>
      <c r="C78" s="89"/>
      <c r="D78" s="89" t="s">
        <v>529</v>
      </c>
      <c r="E78" s="89"/>
      <c r="F78" s="90"/>
      <c r="G78" s="89"/>
      <c r="H78" s="91">
        <v>63999.41</v>
      </c>
      <c r="I78" s="92">
        <v>5.8844360940257336E-2</v>
      </c>
    </row>
    <row r="79" spans="1:9" s="183" customFormat="1" ht="36" customHeight="1" x14ac:dyDescent="0.2">
      <c r="A79" s="186" t="s">
        <v>530</v>
      </c>
      <c r="B79" s="93" t="s">
        <v>531</v>
      </c>
      <c r="C79" s="186" t="s">
        <v>182</v>
      </c>
      <c r="D79" s="186" t="s">
        <v>532</v>
      </c>
      <c r="E79" s="94" t="s">
        <v>2</v>
      </c>
      <c r="F79" s="93">
        <v>9</v>
      </c>
      <c r="G79" s="95">
        <v>2926.15</v>
      </c>
      <c r="H79" s="95">
        <v>26335.35</v>
      </c>
      <c r="I79" s="96">
        <v>2.421408011242613E-2</v>
      </c>
    </row>
    <row r="80" spans="1:9" s="183" customFormat="1" ht="36" customHeight="1" x14ac:dyDescent="0.2">
      <c r="A80" s="186" t="s">
        <v>533</v>
      </c>
      <c r="B80" s="93" t="s">
        <v>534</v>
      </c>
      <c r="C80" s="186" t="s">
        <v>182</v>
      </c>
      <c r="D80" s="186" t="s">
        <v>535</v>
      </c>
      <c r="E80" s="94" t="s">
        <v>2</v>
      </c>
      <c r="F80" s="93">
        <v>7</v>
      </c>
      <c r="G80" s="95">
        <v>5380.58</v>
      </c>
      <c r="H80" s="95">
        <v>37664.06</v>
      </c>
      <c r="I80" s="96">
        <v>3.4630280827831206E-2</v>
      </c>
    </row>
    <row r="81" spans="1:9" s="183" customFormat="1" ht="24" customHeight="1" x14ac:dyDescent="0.2">
      <c r="A81" s="89" t="s">
        <v>227</v>
      </c>
      <c r="B81" s="89"/>
      <c r="C81" s="89"/>
      <c r="D81" s="89" t="s">
        <v>250</v>
      </c>
      <c r="E81" s="89"/>
      <c r="F81" s="90"/>
      <c r="G81" s="89"/>
      <c r="H81" s="91">
        <v>104974.82</v>
      </c>
      <c r="I81" s="92">
        <v>9.6519267876352996E-2</v>
      </c>
    </row>
    <row r="82" spans="1:9" s="183" customFormat="1" ht="24" customHeight="1" x14ac:dyDescent="0.2">
      <c r="A82" s="89" t="s">
        <v>228</v>
      </c>
      <c r="B82" s="89"/>
      <c r="C82" s="89"/>
      <c r="D82" s="89" t="s">
        <v>440</v>
      </c>
      <c r="E82" s="89"/>
      <c r="F82" s="90"/>
      <c r="G82" s="89"/>
      <c r="H82" s="91">
        <v>45605.26</v>
      </c>
      <c r="I82" s="92">
        <v>4.193182999990594E-2</v>
      </c>
    </row>
    <row r="83" spans="1:9" s="183" customFormat="1" ht="24" customHeight="1" x14ac:dyDescent="0.2">
      <c r="A83" s="186" t="s">
        <v>229</v>
      </c>
      <c r="B83" s="93" t="s">
        <v>251</v>
      </c>
      <c r="C83" s="186" t="s">
        <v>154</v>
      </c>
      <c r="D83" s="186" t="s">
        <v>252</v>
      </c>
      <c r="E83" s="94" t="s">
        <v>1</v>
      </c>
      <c r="F83" s="93">
        <v>973.55</v>
      </c>
      <c r="G83" s="95">
        <v>2.5499999999999998</v>
      </c>
      <c r="H83" s="95">
        <v>2482.5500000000002</v>
      </c>
      <c r="I83" s="96">
        <v>2.2825846090180494E-3</v>
      </c>
    </row>
    <row r="84" spans="1:9" s="183" customFormat="1" ht="24" customHeight="1" x14ac:dyDescent="0.2">
      <c r="A84" s="186" t="s">
        <v>232</v>
      </c>
      <c r="B84" s="93" t="s">
        <v>536</v>
      </c>
      <c r="C84" s="186" t="s">
        <v>182</v>
      </c>
      <c r="D84" s="186" t="s">
        <v>537</v>
      </c>
      <c r="E84" s="94" t="s">
        <v>1</v>
      </c>
      <c r="F84" s="93">
        <v>778.84</v>
      </c>
      <c r="G84" s="95">
        <v>14.13</v>
      </c>
      <c r="H84" s="95">
        <v>11005</v>
      </c>
      <c r="I84" s="96">
        <v>1.0118565032826583E-2</v>
      </c>
    </row>
    <row r="85" spans="1:9" s="183" customFormat="1" ht="36" customHeight="1" x14ac:dyDescent="0.2">
      <c r="A85" s="186" t="s">
        <v>538</v>
      </c>
      <c r="B85" s="93" t="s">
        <v>539</v>
      </c>
      <c r="C85" s="186" t="s">
        <v>154</v>
      </c>
      <c r="D85" s="186" t="s">
        <v>540</v>
      </c>
      <c r="E85" s="94" t="s">
        <v>1</v>
      </c>
      <c r="F85" s="93">
        <v>155.77000000000001</v>
      </c>
      <c r="G85" s="95">
        <v>66.98</v>
      </c>
      <c r="H85" s="95">
        <v>10433.469999999999</v>
      </c>
      <c r="I85" s="96">
        <v>9.5930708507991971E-3</v>
      </c>
    </row>
    <row r="86" spans="1:9" s="183" customFormat="1" ht="48" customHeight="1" x14ac:dyDescent="0.2">
      <c r="A86" s="186" t="s">
        <v>541</v>
      </c>
      <c r="B86" s="93" t="s">
        <v>173</v>
      </c>
      <c r="C86" s="186" t="s">
        <v>154</v>
      </c>
      <c r="D86" s="186" t="s">
        <v>174</v>
      </c>
      <c r="E86" s="94" t="s">
        <v>3</v>
      </c>
      <c r="F86" s="93">
        <v>718.87</v>
      </c>
      <c r="G86" s="95">
        <v>7.72</v>
      </c>
      <c r="H86" s="95">
        <v>5549.67</v>
      </c>
      <c r="I86" s="96">
        <v>5.1026530491346395E-3</v>
      </c>
    </row>
    <row r="87" spans="1:9" s="183" customFormat="1" ht="36" customHeight="1" x14ac:dyDescent="0.2">
      <c r="A87" s="186" t="s">
        <v>542</v>
      </c>
      <c r="B87" s="93" t="s">
        <v>175</v>
      </c>
      <c r="C87" s="186" t="s">
        <v>154</v>
      </c>
      <c r="D87" s="186" t="s">
        <v>176</v>
      </c>
      <c r="E87" s="94" t="s">
        <v>177</v>
      </c>
      <c r="F87" s="93">
        <v>4600.76</v>
      </c>
      <c r="G87" s="95">
        <v>2.75</v>
      </c>
      <c r="H87" s="95">
        <v>12652.09</v>
      </c>
      <c r="I87" s="96">
        <v>1.1632984594836427E-2</v>
      </c>
    </row>
    <row r="88" spans="1:9" s="183" customFormat="1" ht="48" customHeight="1" x14ac:dyDescent="0.2">
      <c r="A88" s="186" t="s">
        <v>543</v>
      </c>
      <c r="B88" s="93" t="s">
        <v>173</v>
      </c>
      <c r="C88" s="186" t="s">
        <v>154</v>
      </c>
      <c r="D88" s="186" t="s">
        <v>174</v>
      </c>
      <c r="E88" s="94" t="s">
        <v>3</v>
      </c>
      <c r="F88" s="93">
        <v>101.25</v>
      </c>
      <c r="G88" s="95">
        <v>7.72</v>
      </c>
      <c r="H88" s="95">
        <v>781.65</v>
      </c>
      <c r="I88" s="96">
        <v>7.186893555573738E-4</v>
      </c>
    </row>
    <row r="89" spans="1:9" s="183" customFormat="1" ht="36" customHeight="1" x14ac:dyDescent="0.2">
      <c r="A89" s="186" t="s">
        <v>544</v>
      </c>
      <c r="B89" s="93" t="s">
        <v>175</v>
      </c>
      <c r="C89" s="186" t="s">
        <v>154</v>
      </c>
      <c r="D89" s="186" t="s">
        <v>176</v>
      </c>
      <c r="E89" s="94" t="s">
        <v>177</v>
      </c>
      <c r="F89" s="93">
        <v>982.12</v>
      </c>
      <c r="G89" s="95">
        <v>2.75</v>
      </c>
      <c r="H89" s="95">
        <v>2700.83</v>
      </c>
      <c r="I89" s="96">
        <v>2.4832825077336683E-3</v>
      </c>
    </row>
    <row r="90" spans="1:9" s="183" customFormat="1" ht="24" customHeight="1" x14ac:dyDescent="0.2">
      <c r="A90" s="89" t="s">
        <v>235</v>
      </c>
      <c r="B90" s="89"/>
      <c r="C90" s="89"/>
      <c r="D90" s="89" t="s">
        <v>545</v>
      </c>
      <c r="E90" s="89"/>
      <c r="F90" s="90"/>
      <c r="G90" s="89"/>
      <c r="H90" s="91">
        <v>28720.48</v>
      </c>
      <c r="I90" s="92">
        <v>2.6407091745024557E-2</v>
      </c>
    </row>
    <row r="91" spans="1:9" s="183" customFormat="1" ht="24" customHeight="1" x14ac:dyDescent="0.2">
      <c r="A91" s="186" t="s">
        <v>236</v>
      </c>
      <c r="B91" s="93" t="s">
        <v>251</v>
      </c>
      <c r="C91" s="186" t="s">
        <v>154</v>
      </c>
      <c r="D91" s="186" t="s">
        <v>252</v>
      </c>
      <c r="E91" s="94" t="s">
        <v>1</v>
      </c>
      <c r="F91" s="93">
        <v>150.05000000000001</v>
      </c>
      <c r="G91" s="95">
        <v>2.5499999999999998</v>
      </c>
      <c r="H91" s="95">
        <v>382.62</v>
      </c>
      <c r="I91" s="96">
        <v>3.5180057727034143E-4</v>
      </c>
    </row>
    <row r="92" spans="1:9" s="183" customFormat="1" ht="36" customHeight="1" x14ac:dyDescent="0.2">
      <c r="A92" s="186" t="s">
        <v>413</v>
      </c>
      <c r="B92" s="93" t="s">
        <v>546</v>
      </c>
      <c r="C92" s="186" t="s">
        <v>154</v>
      </c>
      <c r="D92" s="186" t="s">
        <v>547</v>
      </c>
      <c r="E92" s="94" t="s">
        <v>3</v>
      </c>
      <c r="F92" s="93">
        <v>7.5</v>
      </c>
      <c r="G92" s="95">
        <v>2133.61</v>
      </c>
      <c r="H92" s="95">
        <v>16002.07</v>
      </c>
      <c r="I92" s="96">
        <v>1.4713129119022561E-2</v>
      </c>
    </row>
    <row r="93" spans="1:9" s="183" customFormat="1" ht="48" customHeight="1" x14ac:dyDescent="0.2">
      <c r="A93" s="186" t="s">
        <v>548</v>
      </c>
      <c r="B93" s="93" t="s">
        <v>173</v>
      </c>
      <c r="C93" s="186" t="s">
        <v>154</v>
      </c>
      <c r="D93" s="186" t="s">
        <v>174</v>
      </c>
      <c r="E93" s="94" t="s">
        <v>3</v>
      </c>
      <c r="F93" s="93">
        <v>9.75</v>
      </c>
      <c r="G93" s="95">
        <v>7.72</v>
      </c>
      <c r="H93" s="95">
        <v>75.27</v>
      </c>
      <c r="I93" s="96">
        <v>6.920712312774711E-5</v>
      </c>
    </row>
    <row r="94" spans="1:9" s="183" customFormat="1" ht="36" customHeight="1" x14ac:dyDescent="0.2">
      <c r="A94" s="186" t="s">
        <v>549</v>
      </c>
      <c r="B94" s="93" t="s">
        <v>175</v>
      </c>
      <c r="C94" s="186" t="s">
        <v>154</v>
      </c>
      <c r="D94" s="186" t="s">
        <v>176</v>
      </c>
      <c r="E94" s="94" t="s">
        <v>177</v>
      </c>
      <c r="F94" s="93">
        <v>87.78</v>
      </c>
      <c r="G94" s="95">
        <v>2.75</v>
      </c>
      <c r="H94" s="95">
        <v>241.39</v>
      </c>
      <c r="I94" s="96">
        <v>2.2194642555874684E-4</v>
      </c>
    </row>
    <row r="95" spans="1:9" s="183" customFormat="1" ht="24" customHeight="1" x14ac:dyDescent="0.2">
      <c r="A95" s="186" t="s">
        <v>550</v>
      </c>
      <c r="B95" s="93" t="s">
        <v>253</v>
      </c>
      <c r="C95" s="186" t="s">
        <v>154</v>
      </c>
      <c r="D95" s="186" t="s">
        <v>254</v>
      </c>
      <c r="E95" s="94" t="s">
        <v>1</v>
      </c>
      <c r="F95" s="93">
        <v>150.05000000000001</v>
      </c>
      <c r="G95" s="95">
        <v>9.56</v>
      </c>
      <c r="H95" s="95">
        <v>1434.47</v>
      </c>
      <c r="I95" s="96">
        <v>1.3189257594401409E-3</v>
      </c>
    </row>
    <row r="96" spans="1:9" s="183" customFormat="1" ht="36" customHeight="1" x14ac:dyDescent="0.2">
      <c r="A96" s="186" t="s">
        <v>551</v>
      </c>
      <c r="B96" s="93" t="s">
        <v>552</v>
      </c>
      <c r="C96" s="186" t="s">
        <v>154</v>
      </c>
      <c r="D96" s="186" t="s">
        <v>553</v>
      </c>
      <c r="E96" s="94" t="s">
        <v>1</v>
      </c>
      <c r="F96" s="93">
        <v>150.05000000000001</v>
      </c>
      <c r="G96" s="95">
        <v>10.79</v>
      </c>
      <c r="H96" s="95">
        <v>1619.03</v>
      </c>
      <c r="I96" s="96">
        <v>1.4886197496680803E-3</v>
      </c>
    </row>
    <row r="97" spans="1:9" s="183" customFormat="1" ht="24" customHeight="1" x14ac:dyDescent="0.2">
      <c r="A97" s="186" t="s">
        <v>554</v>
      </c>
      <c r="B97" s="93" t="s">
        <v>255</v>
      </c>
      <c r="C97" s="186" t="s">
        <v>198</v>
      </c>
      <c r="D97" s="186" t="s">
        <v>256</v>
      </c>
      <c r="E97" s="94" t="s">
        <v>257</v>
      </c>
      <c r="F97" s="93">
        <v>82.44</v>
      </c>
      <c r="G97" s="95">
        <v>1.98</v>
      </c>
      <c r="H97" s="95">
        <v>163.22999999999999</v>
      </c>
      <c r="I97" s="96">
        <v>1.5008208726108888E-4</v>
      </c>
    </row>
    <row r="98" spans="1:9" s="183" customFormat="1" ht="24" customHeight="1" x14ac:dyDescent="0.2">
      <c r="A98" s="186" t="s">
        <v>555</v>
      </c>
      <c r="B98" s="93" t="s">
        <v>556</v>
      </c>
      <c r="C98" s="186" t="s">
        <v>182</v>
      </c>
      <c r="D98" s="186" t="s">
        <v>557</v>
      </c>
      <c r="E98" s="94" t="s">
        <v>3</v>
      </c>
      <c r="F98" s="93">
        <v>45.02</v>
      </c>
      <c r="G98" s="95">
        <v>154.13999999999999</v>
      </c>
      <c r="H98" s="95">
        <v>6939.38</v>
      </c>
      <c r="I98" s="96">
        <v>6.3804241542477179E-3</v>
      </c>
    </row>
    <row r="99" spans="1:9" s="183" customFormat="1" ht="24" customHeight="1" x14ac:dyDescent="0.2">
      <c r="A99" s="186" t="s">
        <v>558</v>
      </c>
      <c r="B99" s="93" t="s">
        <v>559</v>
      </c>
      <c r="C99" s="186" t="s">
        <v>154</v>
      </c>
      <c r="D99" s="186" t="s">
        <v>560</v>
      </c>
      <c r="E99" s="94" t="s">
        <v>3</v>
      </c>
      <c r="F99" s="93">
        <v>58.52</v>
      </c>
      <c r="G99" s="95">
        <v>12.63</v>
      </c>
      <c r="H99" s="95">
        <v>739.1</v>
      </c>
      <c r="I99" s="96">
        <v>6.7956668930142003E-4</v>
      </c>
    </row>
    <row r="100" spans="1:9" s="183" customFormat="1" ht="24" customHeight="1" x14ac:dyDescent="0.2">
      <c r="A100" s="186" t="s">
        <v>561</v>
      </c>
      <c r="B100" s="93" t="s">
        <v>255</v>
      </c>
      <c r="C100" s="186" t="s">
        <v>198</v>
      </c>
      <c r="D100" s="186" t="s">
        <v>256</v>
      </c>
      <c r="E100" s="94" t="s">
        <v>257</v>
      </c>
      <c r="F100" s="93">
        <v>567.64</v>
      </c>
      <c r="G100" s="95">
        <v>1.98</v>
      </c>
      <c r="H100" s="95">
        <v>1123.92</v>
      </c>
      <c r="I100" s="96">
        <v>1.0333900601267108E-3</v>
      </c>
    </row>
    <row r="101" spans="1:9" s="183" customFormat="1" ht="24" customHeight="1" x14ac:dyDescent="0.2">
      <c r="A101" s="89" t="s">
        <v>414</v>
      </c>
      <c r="B101" s="89"/>
      <c r="C101" s="89"/>
      <c r="D101" s="89" t="s">
        <v>439</v>
      </c>
      <c r="E101" s="89"/>
      <c r="F101" s="90"/>
      <c r="G101" s="89"/>
      <c r="H101" s="91">
        <v>30649.08</v>
      </c>
      <c r="I101" s="92">
        <v>2.8180346131422496E-2</v>
      </c>
    </row>
    <row r="102" spans="1:9" s="183" customFormat="1" ht="24" customHeight="1" x14ac:dyDescent="0.2">
      <c r="A102" s="186" t="s">
        <v>415</v>
      </c>
      <c r="B102" s="93" t="s">
        <v>717</v>
      </c>
      <c r="C102" s="186" t="s">
        <v>182</v>
      </c>
      <c r="D102" s="186" t="s">
        <v>718</v>
      </c>
      <c r="E102" s="94" t="s">
        <v>93</v>
      </c>
      <c r="F102" s="93">
        <v>66</v>
      </c>
      <c r="G102" s="95">
        <v>464.38</v>
      </c>
      <c r="H102" s="95">
        <v>30649.08</v>
      </c>
      <c r="I102" s="96">
        <v>2.8180346131422496E-2</v>
      </c>
    </row>
    <row r="103" spans="1:9" s="183" customFormat="1" ht="24" customHeight="1" x14ac:dyDescent="0.2">
      <c r="A103" s="89" t="s">
        <v>239</v>
      </c>
      <c r="B103" s="89"/>
      <c r="C103" s="89"/>
      <c r="D103" s="89" t="s">
        <v>258</v>
      </c>
      <c r="E103" s="89"/>
      <c r="F103" s="90"/>
      <c r="G103" s="89"/>
      <c r="H103" s="91">
        <v>20745.12</v>
      </c>
      <c r="I103" s="92">
        <v>1.907413410575115E-2</v>
      </c>
    </row>
    <row r="104" spans="1:9" s="183" customFormat="1" ht="24" customHeight="1" x14ac:dyDescent="0.2">
      <c r="A104" s="186" t="s">
        <v>240</v>
      </c>
      <c r="B104" s="93" t="s">
        <v>259</v>
      </c>
      <c r="C104" s="186" t="s">
        <v>182</v>
      </c>
      <c r="D104" s="186" t="s">
        <v>260</v>
      </c>
      <c r="E104" s="94" t="s">
        <v>234</v>
      </c>
      <c r="F104" s="93">
        <v>110</v>
      </c>
      <c r="G104" s="95">
        <v>161.1</v>
      </c>
      <c r="H104" s="95">
        <v>17721</v>
      </c>
      <c r="I104" s="96">
        <v>1.6293602085117664E-2</v>
      </c>
    </row>
    <row r="105" spans="1:9" s="183" customFormat="1" ht="48" customHeight="1" x14ac:dyDescent="0.2">
      <c r="A105" s="186" t="s">
        <v>241</v>
      </c>
      <c r="B105" s="93" t="s">
        <v>473</v>
      </c>
      <c r="C105" s="186" t="s">
        <v>154</v>
      </c>
      <c r="D105" s="186" t="s">
        <v>474</v>
      </c>
      <c r="E105" s="94" t="s">
        <v>3</v>
      </c>
      <c r="F105" s="93">
        <v>88</v>
      </c>
      <c r="G105" s="95">
        <v>10.11</v>
      </c>
      <c r="H105" s="95">
        <v>889.68</v>
      </c>
      <c r="I105" s="96">
        <v>8.1801771362154975E-4</v>
      </c>
    </row>
    <row r="106" spans="1:9" s="183" customFormat="1" ht="36" customHeight="1" x14ac:dyDescent="0.2">
      <c r="A106" s="186" t="s">
        <v>562</v>
      </c>
      <c r="B106" s="93" t="s">
        <v>475</v>
      </c>
      <c r="C106" s="186" t="s">
        <v>154</v>
      </c>
      <c r="D106" s="186" t="s">
        <v>476</v>
      </c>
      <c r="E106" s="94" t="s">
        <v>177</v>
      </c>
      <c r="F106" s="93">
        <v>677.6</v>
      </c>
      <c r="G106" s="95">
        <v>3.15</v>
      </c>
      <c r="H106" s="95">
        <v>2134.44</v>
      </c>
      <c r="I106" s="96">
        <v>1.9625143070119374E-3</v>
      </c>
    </row>
    <row r="107" spans="1:9" s="183" customFormat="1" ht="14.25" x14ac:dyDescent="0.2">
      <c r="A107" s="172"/>
      <c r="B107" s="172"/>
      <c r="C107" s="172"/>
      <c r="D107" s="172"/>
      <c r="E107" s="172"/>
      <c r="F107" s="172"/>
      <c r="G107" s="172"/>
      <c r="H107" s="172"/>
      <c r="I107" s="172"/>
    </row>
    <row r="108" spans="1:9" s="183" customFormat="1" ht="14.25" x14ac:dyDescent="0.2">
      <c r="A108" s="221"/>
      <c r="B108" s="221"/>
      <c r="C108" s="221"/>
      <c r="D108" s="21"/>
      <c r="E108" s="227" t="s">
        <v>261</v>
      </c>
      <c r="F108" s="221"/>
      <c r="G108" s="173"/>
      <c r="H108" s="173">
        <v>875652.04</v>
      </c>
      <c r="I108" s="22"/>
    </row>
    <row r="109" spans="1:9" s="183" customFormat="1" ht="14.25" x14ac:dyDescent="0.2">
      <c r="A109" s="221"/>
      <c r="B109" s="221"/>
      <c r="C109" s="221"/>
      <c r="D109" s="21"/>
      <c r="E109" s="227" t="s">
        <v>634</v>
      </c>
      <c r="F109" s="221"/>
      <c r="G109" s="173"/>
      <c r="H109" s="173">
        <v>211952.77</v>
      </c>
      <c r="I109" s="22"/>
    </row>
    <row r="110" spans="1:9" s="183" customFormat="1" ht="14.25" x14ac:dyDescent="0.2">
      <c r="A110" s="221"/>
      <c r="B110" s="221"/>
      <c r="C110" s="221"/>
      <c r="D110" s="21"/>
      <c r="E110" s="227" t="s">
        <v>262</v>
      </c>
      <c r="F110" s="221"/>
      <c r="H110" s="173">
        <f>H108+H109</f>
        <v>1087604.81</v>
      </c>
      <c r="I110" s="22"/>
    </row>
    <row r="111" spans="1:9" s="169" customFormat="1" ht="14.25" x14ac:dyDescent="0.2">
      <c r="A111" s="167"/>
      <c r="B111" s="167"/>
      <c r="C111" s="167"/>
      <c r="D111" s="21"/>
      <c r="E111" s="171"/>
      <c r="F111" s="167"/>
      <c r="G111" s="18"/>
      <c r="H111" s="173"/>
      <c r="I111" s="22"/>
    </row>
    <row r="112" spans="1:9" s="169" customFormat="1" ht="14.25" x14ac:dyDescent="0.2">
      <c r="A112" s="174"/>
      <c r="B112" s="174"/>
      <c r="C112" s="174"/>
      <c r="D112" s="21"/>
      <c r="E112" s="175"/>
      <c r="F112" s="174"/>
      <c r="G112" s="18"/>
      <c r="H112" s="173"/>
      <c r="I112" s="22"/>
    </row>
    <row r="113" spans="1:9" s="169" customFormat="1" ht="14.25" x14ac:dyDescent="0.2">
      <c r="A113" s="174"/>
      <c r="B113" s="174"/>
      <c r="C113" s="174"/>
      <c r="D113" s="21"/>
      <c r="E113" s="175"/>
      <c r="F113" s="174"/>
      <c r="G113" s="18"/>
      <c r="H113" s="173"/>
      <c r="I113" s="22"/>
    </row>
    <row r="114" spans="1:9" ht="18.75" x14ac:dyDescent="0.3">
      <c r="D114" s="3"/>
      <c r="E114" s="220"/>
      <c r="F114" s="220"/>
      <c r="G114" s="220"/>
      <c r="H114" s="220"/>
    </row>
    <row r="115" spans="1:9" ht="18.75" x14ac:dyDescent="0.2">
      <c r="C115" s="66" t="s">
        <v>6</v>
      </c>
      <c r="D115" s="212" t="str">
        <f>'MEMORIA DE CALCULO'!C7</f>
        <v>Eng.ª Civil Flávia Cristina Barbosa</v>
      </c>
      <c r="E115" s="212"/>
      <c r="F115" s="212"/>
      <c r="G115" s="212"/>
      <c r="H115" s="8"/>
      <c r="I115" s="69"/>
    </row>
    <row r="116" spans="1:9" ht="18.75" x14ac:dyDescent="0.3">
      <c r="C116" s="67"/>
      <c r="D116" s="211" t="str">
        <f>"CREA - "&amp;'MEMORIA DE CALCULO'!C8</f>
        <v>CREA - MG- 187.842/D</v>
      </c>
      <c r="E116" s="211"/>
      <c r="F116" s="211"/>
      <c r="G116" s="211"/>
      <c r="H116" s="25"/>
      <c r="I116" s="69"/>
    </row>
    <row r="117" spans="1:9" ht="18.75" x14ac:dyDescent="0.3">
      <c r="D117" s="71"/>
      <c r="E117" s="69"/>
      <c r="F117" s="25"/>
      <c r="G117" s="25"/>
      <c r="H117" s="25"/>
      <c r="I117" s="69"/>
    </row>
    <row r="118" spans="1:9" ht="18.75" x14ac:dyDescent="0.2">
      <c r="D118" s="4"/>
      <c r="E118" s="5"/>
      <c r="F118" s="17"/>
      <c r="G118" s="17"/>
      <c r="H118" s="8"/>
    </row>
  </sheetData>
  <mergeCells count="15">
    <mergeCell ref="A1:F2"/>
    <mergeCell ref="A109:C109"/>
    <mergeCell ref="E109:F109"/>
    <mergeCell ref="D115:G115"/>
    <mergeCell ref="D116:G116"/>
    <mergeCell ref="A3:C6"/>
    <mergeCell ref="D4:D6"/>
    <mergeCell ref="A7:I7"/>
    <mergeCell ref="G4:H4"/>
    <mergeCell ref="E114:H114"/>
    <mergeCell ref="E3:F6"/>
    <mergeCell ref="A110:C110"/>
    <mergeCell ref="E110:F110"/>
    <mergeCell ref="A108:C108"/>
    <mergeCell ref="E108:F108"/>
  </mergeCells>
  <pageMargins left="0.51181102362204722" right="0.51181102362204722" top="0.78740157480314965" bottom="0.78740157480314965" header="0.31496062992125984" footer="0.31496062992125984"/>
  <pageSetup paperSize="9" scale="71" fitToHeight="0" orientation="landscape" r:id="rId1"/>
  <headerFooter>
    <oddFooter>Página &amp;P de &amp;N</oddFooter>
  </headerFooter>
  <rowBreaks count="4" manualBreakCount="4">
    <brk id="20" max="7" man="1"/>
    <brk id="33" max="7" man="1"/>
    <brk id="63" max="7" man="1"/>
    <brk id="7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"/>
  <sheetViews>
    <sheetView view="pageBreakPreview" zoomScale="85" zoomScaleNormal="55" zoomScaleSheetLayoutView="85" workbookViewId="0">
      <selection activeCell="C25" sqref="C25"/>
    </sheetView>
  </sheetViews>
  <sheetFormatPr defaultColWidth="9" defaultRowHeight="15" x14ac:dyDescent="0.2"/>
  <cols>
    <col min="1" max="1" width="24.375" style="9" customWidth="1"/>
    <col min="2" max="2" width="26.25" style="9" customWidth="1"/>
    <col min="3" max="3" width="60.625" style="9" customWidth="1"/>
    <col min="4" max="4" width="21.75" style="9" customWidth="1"/>
    <col min="5" max="5" width="17.25" style="9" customWidth="1"/>
    <col min="6" max="6" width="18.125" style="9" bestFit="1" customWidth="1"/>
    <col min="7" max="7" width="9" style="9"/>
    <col min="8" max="8" width="12.125" style="9" customWidth="1"/>
    <col min="9" max="16384" width="9" style="9"/>
  </cols>
  <sheetData>
    <row r="1" spans="1:8" ht="40.15" customHeight="1" thickBot="1" x14ac:dyDescent="0.25">
      <c r="A1" s="233" t="str">
        <f>"PLANILHA DE COTAÇÕES - " &amp;C4</f>
        <v>PLANILHA DE COTAÇÕES - DRENAGEM DA RUA FRANCISCA RICARDINA DE PAULA</v>
      </c>
      <c r="B1" s="233"/>
      <c r="C1" s="233"/>
      <c r="D1" s="233"/>
      <c r="E1" s="233"/>
      <c r="F1" s="234"/>
      <c r="G1" s="45" t="s">
        <v>4</v>
      </c>
      <c r="H1" s="46" t="str">
        <f>'MEMORIA DE CALCULO'!C1</f>
        <v>R00</v>
      </c>
    </row>
    <row r="2" spans="1:8" ht="20.45" customHeight="1" thickTop="1" thickBot="1" x14ac:dyDescent="0.25">
      <c r="A2" s="235"/>
      <c r="B2" s="235"/>
      <c r="C2" s="235"/>
      <c r="D2" s="235"/>
      <c r="E2" s="235"/>
      <c r="F2" s="236"/>
      <c r="G2" s="27" t="s">
        <v>41</v>
      </c>
      <c r="H2" s="44">
        <f ca="1">'MEMORIA DE CALCULO'!H11</f>
        <v>44704</v>
      </c>
    </row>
    <row r="3" spans="1:8" ht="32.450000000000003" customHeight="1" thickTop="1" x14ac:dyDescent="0.2">
      <c r="A3" s="237" t="s">
        <v>94</v>
      </c>
      <c r="B3" s="238"/>
      <c r="C3" s="199" t="s">
        <v>95</v>
      </c>
      <c r="D3" s="200"/>
      <c r="E3" s="201"/>
      <c r="F3" s="240" t="s">
        <v>40</v>
      </c>
      <c r="G3" s="237"/>
      <c r="H3" s="237"/>
    </row>
    <row r="4" spans="1:8" ht="42.6" customHeight="1" thickBot="1" x14ac:dyDescent="0.25">
      <c r="A4" s="213"/>
      <c r="B4" s="239"/>
      <c r="C4" s="202" t="str">
        <f>'MEMORIA DE CALCULO'!C2</f>
        <v>DRENAGEM DA RUA FRANCISCA RICARDINA DE PAULA</v>
      </c>
      <c r="D4" s="203"/>
      <c r="E4" s="204"/>
      <c r="F4" s="241"/>
      <c r="G4" s="213"/>
      <c r="H4" s="213"/>
    </row>
    <row r="5" spans="1:8" ht="21" customHeight="1" thickBot="1" x14ac:dyDescent="0.25">
      <c r="A5" s="217" t="str">
        <f>"PROJETO EXECUTIVO - "&amp;C4</f>
        <v>PROJETO EXECUTIVO - DRENAGEM DA RUA FRANCISCA RICARDINA DE PAULA</v>
      </c>
      <c r="B5" s="217"/>
      <c r="C5" s="217"/>
      <c r="D5" s="217"/>
      <c r="E5" s="217"/>
      <c r="F5" s="217"/>
      <c r="G5" s="217"/>
      <c r="H5" s="217"/>
    </row>
    <row r="6" spans="1:8" ht="35.450000000000003" customHeight="1" x14ac:dyDescent="0.2"/>
    <row r="7" spans="1:8" ht="18.75" x14ac:dyDescent="0.2">
      <c r="C7" s="4"/>
      <c r="D7" s="5"/>
      <c r="E7" s="7"/>
      <c r="F7" s="8"/>
    </row>
    <row r="8" spans="1:8" ht="18.75" x14ac:dyDescent="0.2">
      <c r="A8" s="232" t="s">
        <v>6</v>
      </c>
      <c r="B8" s="232"/>
      <c r="C8" s="212" t="str">
        <f>'MEMORIA DE CALCULO'!C7</f>
        <v>Eng.ª Civil Flávia Cristina Barbosa</v>
      </c>
      <c r="D8" s="212"/>
      <c r="E8" s="212"/>
    </row>
    <row r="9" spans="1:8" ht="18.75" x14ac:dyDescent="0.2">
      <c r="B9" s="3"/>
      <c r="C9" s="211" t="str">
        <f>"CREA - "&amp;'MEMORIA DE CALCULO'!C8</f>
        <v>CREA - MG- 187.842/D</v>
      </c>
      <c r="D9" s="211"/>
      <c r="E9" s="211"/>
    </row>
  </sheetData>
  <mergeCells count="9">
    <mergeCell ref="C8:E8"/>
    <mergeCell ref="C9:E9"/>
    <mergeCell ref="A8:B8"/>
    <mergeCell ref="A5:H5"/>
    <mergeCell ref="A1:F2"/>
    <mergeCell ref="A3:B4"/>
    <mergeCell ref="F3:H4"/>
    <mergeCell ref="C4:E4"/>
    <mergeCell ref="C3:E3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4"/>
  <sheetViews>
    <sheetView view="pageBreakPreview" topLeftCell="A46" zoomScaleNormal="70" zoomScaleSheetLayoutView="100" workbookViewId="0">
      <selection activeCell="A48" sqref="A48"/>
    </sheetView>
  </sheetViews>
  <sheetFormatPr defaultColWidth="9" defaultRowHeight="15" x14ac:dyDescent="0.2"/>
  <cols>
    <col min="1" max="1" width="21.5" style="1" customWidth="1"/>
    <col min="2" max="2" width="13.875" style="1" customWidth="1"/>
    <col min="3" max="3" width="78.375" style="1" customWidth="1"/>
    <col min="4" max="4" width="23.625" style="1" customWidth="1"/>
    <col min="5" max="5" width="12.375" style="1" customWidth="1"/>
    <col min="6" max="6" width="18.625" style="1" customWidth="1"/>
    <col min="7" max="7" width="15" style="1" bestFit="1" customWidth="1"/>
    <col min="8" max="8" width="24.25" style="1" bestFit="1" customWidth="1"/>
    <col min="9" max="9" width="21.125" style="1" bestFit="1" customWidth="1"/>
    <col min="10" max="10" width="23.5" style="1" bestFit="1" customWidth="1"/>
    <col min="11" max="16384" width="9" style="1"/>
  </cols>
  <sheetData>
    <row r="1" spans="1:10" ht="16.5" thickBot="1" x14ac:dyDescent="0.25">
      <c r="A1" s="228" t="str">
        <f>"CURVA ABC - " &amp;C4</f>
        <v>CURVA ABC - DRENAGEM DA RUA FRANCISCA RICARDINA DE PAULA</v>
      </c>
      <c r="B1" s="229"/>
      <c r="C1" s="229"/>
      <c r="D1" s="229"/>
      <c r="E1" s="229"/>
      <c r="F1" s="229"/>
      <c r="G1" s="229"/>
      <c r="H1" s="242"/>
      <c r="I1" s="31" t="s">
        <v>4</v>
      </c>
      <c r="J1" s="33" t="str">
        <f>'MEMORIA DE CALCULO'!C1</f>
        <v>R00</v>
      </c>
    </row>
    <row r="2" spans="1:10" s="9" customFormat="1" ht="16.5" thickBot="1" x14ac:dyDescent="0.25">
      <c r="A2" s="230"/>
      <c r="B2" s="231"/>
      <c r="C2" s="231"/>
      <c r="D2" s="231"/>
      <c r="E2" s="231"/>
      <c r="F2" s="231"/>
      <c r="G2" s="231"/>
      <c r="H2" s="243"/>
      <c r="I2" s="32" t="s">
        <v>41</v>
      </c>
      <c r="J2" s="34">
        <f ca="1">'MEMORIA DE CALCULO'!C3</f>
        <v>44704</v>
      </c>
    </row>
    <row r="3" spans="1:10" s="9" customFormat="1" x14ac:dyDescent="0.2">
      <c r="A3" s="26" t="s">
        <v>94</v>
      </c>
      <c r="B3" s="26"/>
      <c r="C3" s="244" t="s">
        <v>95</v>
      </c>
      <c r="D3" s="245"/>
      <c r="E3" s="245"/>
      <c r="F3" s="222" t="s">
        <v>40</v>
      </c>
      <c r="G3" s="223"/>
      <c r="H3" s="252"/>
      <c r="I3" s="35" t="s">
        <v>96</v>
      </c>
      <c r="J3" s="36"/>
    </row>
    <row r="4" spans="1:10" s="9" customFormat="1" ht="68.25" customHeight="1" thickBot="1" x14ac:dyDescent="0.25">
      <c r="A4" s="26"/>
      <c r="B4" s="26"/>
      <c r="C4" s="246" t="str">
        <f>'MEMORIA DE CALCULO'!C2</f>
        <v>DRENAGEM DA RUA FRANCISCA RICARDINA DE PAULA</v>
      </c>
      <c r="D4" s="247"/>
      <c r="E4" s="248"/>
      <c r="F4" s="224"/>
      <c r="G4" s="213"/>
      <c r="H4" s="253"/>
      <c r="I4" s="218" t="str">
        <f>'MEMORIA DE CALCULO'!C6</f>
        <v>SINAPI - 04/2022 - Minas Gerais
SICRO3 - 01/2022 - Minas Gerais
SETOP - 03/2022 - Minas Gerais
SUDECAP - 02/2022 - Minas Gerais</v>
      </c>
      <c r="J4" s="219"/>
    </row>
    <row r="5" spans="1:10" s="9" customFormat="1" ht="28.9" customHeight="1" x14ac:dyDescent="0.2">
      <c r="A5" s="26"/>
      <c r="B5" s="26"/>
      <c r="C5" s="246"/>
      <c r="D5" s="247"/>
      <c r="E5" s="248"/>
      <c r="F5" s="224"/>
      <c r="G5" s="213"/>
      <c r="H5" s="253"/>
      <c r="I5" s="35" t="s">
        <v>97</v>
      </c>
      <c r="J5" s="40">
        <f>'MEMORIA DE CALCULO'!C4</f>
        <v>0.24229999999999999</v>
      </c>
    </row>
    <row r="6" spans="1:10" s="9" customFormat="1" ht="25.5" customHeight="1" thickBot="1" x14ac:dyDescent="0.25">
      <c r="A6" s="178"/>
      <c r="B6" s="178"/>
      <c r="C6" s="249"/>
      <c r="D6" s="250"/>
      <c r="E6" s="251"/>
      <c r="F6" s="225"/>
      <c r="G6" s="226"/>
      <c r="H6" s="254"/>
      <c r="I6" s="39" t="s">
        <v>98</v>
      </c>
      <c r="J6" s="41">
        <f>'MEMORIA DE CALCULO'!C5</f>
        <v>0</v>
      </c>
    </row>
    <row r="7" spans="1:10" s="169" customFormat="1" ht="30" customHeight="1" x14ac:dyDescent="0.2">
      <c r="A7" s="87" t="s">
        <v>144</v>
      </c>
      <c r="B7" s="170" t="s">
        <v>145</v>
      </c>
      <c r="C7" s="170" t="s">
        <v>146</v>
      </c>
      <c r="D7" s="170" t="s">
        <v>271</v>
      </c>
      <c r="E7" s="88" t="s">
        <v>147</v>
      </c>
      <c r="F7" s="87" t="s">
        <v>148</v>
      </c>
      <c r="G7" s="87" t="s">
        <v>736</v>
      </c>
      <c r="H7" s="87" t="s">
        <v>0</v>
      </c>
      <c r="I7" s="87" t="s">
        <v>150</v>
      </c>
      <c r="J7" s="87" t="s">
        <v>363</v>
      </c>
    </row>
    <row r="8" spans="1:10" s="183" customFormat="1" ht="48" customHeight="1" x14ac:dyDescent="0.2">
      <c r="A8" s="93" t="s">
        <v>524</v>
      </c>
      <c r="B8" s="186" t="s">
        <v>182</v>
      </c>
      <c r="C8" s="186" t="s">
        <v>246</v>
      </c>
      <c r="D8" s="186" t="s">
        <v>327</v>
      </c>
      <c r="E8" s="94" t="s">
        <v>2</v>
      </c>
      <c r="F8" s="93" t="s">
        <v>563</v>
      </c>
      <c r="G8" s="93" t="s">
        <v>758</v>
      </c>
      <c r="H8" s="93" t="s">
        <v>759</v>
      </c>
      <c r="I8" s="93" t="s">
        <v>760</v>
      </c>
      <c r="J8" s="93" t="s">
        <v>760</v>
      </c>
    </row>
    <row r="9" spans="1:10" s="183" customFormat="1" ht="38.25" customHeight="1" x14ac:dyDescent="0.2">
      <c r="A9" s="93" t="s">
        <v>237</v>
      </c>
      <c r="B9" s="186" t="s">
        <v>160</v>
      </c>
      <c r="C9" s="186" t="s">
        <v>238</v>
      </c>
      <c r="D9" s="186" t="s">
        <v>265</v>
      </c>
      <c r="E9" s="94" t="s">
        <v>1</v>
      </c>
      <c r="F9" s="93" t="s">
        <v>564</v>
      </c>
      <c r="G9" s="93" t="s">
        <v>761</v>
      </c>
      <c r="H9" s="93" t="s">
        <v>762</v>
      </c>
      <c r="I9" s="93" t="s">
        <v>720</v>
      </c>
      <c r="J9" s="93" t="s">
        <v>763</v>
      </c>
    </row>
    <row r="10" spans="1:10" s="183" customFormat="1" ht="36" customHeight="1" x14ac:dyDescent="0.2">
      <c r="A10" s="98" t="s">
        <v>242</v>
      </c>
      <c r="B10" s="97" t="s">
        <v>154</v>
      </c>
      <c r="C10" s="97" t="s">
        <v>243</v>
      </c>
      <c r="D10" s="97" t="s">
        <v>277</v>
      </c>
      <c r="E10" s="99" t="s">
        <v>93</v>
      </c>
      <c r="F10" s="98" t="s">
        <v>565</v>
      </c>
      <c r="G10" s="98" t="s">
        <v>764</v>
      </c>
      <c r="H10" s="98" t="s">
        <v>765</v>
      </c>
      <c r="I10" s="98" t="s">
        <v>766</v>
      </c>
      <c r="J10" s="98" t="s">
        <v>767</v>
      </c>
    </row>
    <row r="11" spans="1:10" s="183" customFormat="1" ht="24" customHeight="1" x14ac:dyDescent="0.2">
      <c r="A11" s="93" t="s">
        <v>715</v>
      </c>
      <c r="B11" s="186" t="s">
        <v>182</v>
      </c>
      <c r="C11" s="186" t="s">
        <v>716</v>
      </c>
      <c r="D11" s="186" t="s">
        <v>275</v>
      </c>
      <c r="E11" s="94" t="s">
        <v>3</v>
      </c>
      <c r="F11" s="93" t="s">
        <v>569</v>
      </c>
      <c r="G11" s="93" t="s">
        <v>768</v>
      </c>
      <c r="H11" s="93" t="s">
        <v>769</v>
      </c>
      <c r="I11" s="93" t="s">
        <v>770</v>
      </c>
      <c r="J11" s="93" t="s">
        <v>771</v>
      </c>
    </row>
    <row r="12" spans="1:10" s="183" customFormat="1" ht="24" customHeight="1" x14ac:dyDescent="0.2">
      <c r="A12" s="93" t="s">
        <v>611</v>
      </c>
      <c r="B12" s="186" t="s">
        <v>160</v>
      </c>
      <c r="C12" s="186" t="s">
        <v>612</v>
      </c>
      <c r="D12" s="186" t="s">
        <v>265</v>
      </c>
      <c r="E12" s="94" t="s">
        <v>3</v>
      </c>
      <c r="F12" s="93" t="s">
        <v>594</v>
      </c>
      <c r="G12" s="93" t="s">
        <v>772</v>
      </c>
      <c r="H12" s="93" t="s">
        <v>773</v>
      </c>
      <c r="I12" s="93" t="s">
        <v>774</v>
      </c>
      <c r="J12" s="93" t="s">
        <v>775</v>
      </c>
    </row>
    <row r="13" spans="1:10" s="183" customFormat="1" ht="24" customHeight="1" x14ac:dyDescent="0.2">
      <c r="A13" s="93" t="s">
        <v>153</v>
      </c>
      <c r="B13" s="186" t="s">
        <v>154</v>
      </c>
      <c r="C13" s="186" t="s">
        <v>155</v>
      </c>
      <c r="D13" s="186" t="s">
        <v>275</v>
      </c>
      <c r="E13" s="94" t="s">
        <v>156</v>
      </c>
      <c r="F13" s="93" t="s">
        <v>567</v>
      </c>
      <c r="G13" s="93" t="s">
        <v>776</v>
      </c>
      <c r="H13" s="93" t="s">
        <v>777</v>
      </c>
      <c r="I13" s="93" t="s">
        <v>778</v>
      </c>
      <c r="J13" s="93" t="s">
        <v>779</v>
      </c>
    </row>
    <row r="14" spans="1:10" s="183" customFormat="1" ht="48" customHeight="1" x14ac:dyDescent="0.2">
      <c r="A14" s="93" t="s">
        <v>244</v>
      </c>
      <c r="B14" s="186" t="s">
        <v>154</v>
      </c>
      <c r="C14" s="186" t="s">
        <v>245</v>
      </c>
      <c r="D14" s="186" t="s">
        <v>273</v>
      </c>
      <c r="E14" s="94" t="s">
        <v>93</v>
      </c>
      <c r="F14" s="93" t="s">
        <v>565</v>
      </c>
      <c r="G14" s="93" t="s">
        <v>780</v>
      </c>
      <c r="H14" s="93" t="s">
        <v>781</v>
      </c>
      <c r="I14" s="93" t="s">
        <v>737</v>
      </c>
      <c r="J14" s="93" t="s">
        <v>782</v>
      </c>
    </row>
    <row r="15" spans="1:10" s="183" customFormat="1" ht="36" customHeight="1" x14ac:dyDescent="0.2">
      <c r="A15" s="93" t="s">
        <v>534</v>
      </c>
      <c r="B15" s="186" t="s">
        <v>182</v>
      </c>
      <c r="C15" s="186" t="s">
        <v>535</v>
      </c>
      <c r="D15" s="186" t="s">
        <v>339</v>
      </c>
      <c r="E15" s="94" t="s">
        <v>2</v>
      </c>
      <c r="F15" s="93" t="s">
        <v>568</v>
      </c>
      <c r="G15" s="93" t="s">
        <v>783</v>
      </c>
      <c r="H15" s="93" t="s">
        <v>784</v>
      </c>
      <c r="I15" s="93" t="s">
        <v>785</v>
      </c>
      <c r="J15" s="93" t="s">
        <v>786</v>
      </c>
    </row>
    <row r="16" spans="1:10" s="183" customFormat="1" ht="30" customHeight="1" x14ac:dyDescent="0.2">
      <c r="A16" s="93" t="s">
        <v>717</v>
      </c>
      <c r="B16" s="186" t="s">
        <v>182</v>
      </c>
      <c r="C16" s="186" t="s">
        <v>718</v>
      </c>
      <c r="D16" s="186" t="s">
        <v>313</v>
      </c>
      <c r="E16" s="94" t="s">
        <v>93</v>
      </c>
      <c r="F16" s="93" t="s">
        <v>570</v>
      </c>
      <c r="G16" s="93" t="s">
        <v>787</v>
      </c>
      <c r="H16" s="93" t="s">
        <v>788</v>
      </c>
      <c r="I16" s="93" t="s">
        <v>789</v>
      </c>
      <c r="J16" s="93" t="s">
        <v>790</v>
      </c>
    </row>
    <row r="17" spans="1:10" s="183" customFormat="1" ht="60" customHeight="1" x14ac:dyDescent="0.2">
      <c r="A17" s="93" t="s">
        <v>490</v>
      </c>
      <c r="B17" s="186" t="s">
        <v>154</v>
      </c>
      <c r="C17" s="186" t="s">
        <v>491</v>
      </c>
      <c r="D17" s="186" t="s">
        <v>342</v>
      </c>
      <c r="E17" s="94" t="s">
        <v>3</v>
      </c>
      <c r="F17" s="93" t="s">
        <v>571</v>
      </c>
      <c r="G17" s="93" t="s">
        <v>791</v>
      </c>
      <c r="H17" s="93" t="s">
        <v>792</v>
      </c>
      <c r="I17" s="93" t="s">
        <v>793</v>
      </c>
      <c r="J17" s="93" t="s">
        <v>794</v>
      </c>
    </row>
    <row r="18" spans="1:10" s="183" customFormat="1" ht="48.75" customHeight="1" x14ac:dyDescent="0.2">
      <c r="A18" s="93" t="s">
        <v>526</v>
      </c>
      <c r="B18" s="186" t="s">
        <v>182</v>
      </c>
      <c r="C18" s="186" t="s">
        <v>527</v>
      </c>
      <c r="D18" s="186" t="s">
        <v>327</v>
      </c>
      <c r="E18" s="94" t="s">
        <v>2</v>
      </c>
      <c r="F18" s="93" t="s">
        <v>364</v>
      </c>
      <c r="G18" s="93" t="s">
        <v>795</v>
      </c>
      <c r="H18" s="93" t="s">
        <v>795</v>
      </c>
      <c r="I18" s="93" t="s">
        <v>796</v>
      </c>
      <c r="J18" s="93" t="s">
        <v>797</v>
      </c>
    </row>
    <row r="19" spans="1:10" s="183" customFormat="1" ht="36" customHeight="1" x14ac:dyDescent="0.2">
      <c r="A19" s="93" t="s">
        <v>531</v>
      </c>
      <c r="B19" s="186" t="s">
        <v>182</v>
      </c>
      <c r="C19" s="186" t="s">
        <v>532</v>
      </c>
      <c r="D19" s="186" t="s">
        <v>339</v>
      </c>
      <c r="E19" s="94" t="s">
        <v>2</v>
      </c>
      <c r="F19" s="93" t="s">
        <v>572</v>
      </c>
      <c r="G19" s="93" t="s">
        <v>798</v>
      </c>
      <c r="H19" s="93" t="s">
        <v>799</v>
      </c>
      <c r="I19" s="93" t="s">
        <v>800</v>
      </c>
      <c r="J19" s="93" t="s">
        <v>801</v>
      </c>
    </row>
    <row r="20" spans="1:10" s="183" customFormat="1" ht="24" customHeight="1" x14ac:dyDescent="0.2">
      <c r="A20" s="98" t="s">
        <v>496</v>
      </c>
      <c r="B20" s="97" t="s">
        <v>154</v>
      </c>
      <c r="C20" s="97" t="s">
        <v>497</v>
      </c>
      <c r="D20" s="97" t="s">
        <v>277</v>
      </c>
      <c r="E20" s="99" t="s">
        <v>3</v>
      </c>
      <c r="F20" s="98" t="s">
        <v>588</v>
      </c>
      <c r="G20" s="98" t="s">
        <v>802</v>
      </c>
      <c r="H20" s="98" t="s">
        <v>803</v>
      </c>
      <c r="I20" s="98" t="s">
        <v>804</v>
      </c>
      <c r="J20" s="98" t="s">
        <v>805</v>
      </c>
    </row>
    <row r="21" spans="1:10" s="183" customFormat="1" ht="36" customHeight="1" x14ac:dyDescent="0.2">
      <c r="A21" s="93" t="s">
        <v>475</v>
      </c>
      <c r="B21" s="186" t="s">
        <v>154</v>
      </c>
      <c r="C21" s="186" t="s">
        <v>476</v>
      </c>
      <c r="D21" s="186" t="s">
        <v>343</v>
      </c>
      <c r="E21" s="94" t="s">
        <v>177</v>
      </c>
      <c r="F21" s="93" t="s">
        <v>573</v>
      </c>
      <c r="G21" s="93" t="s">
        <v>806</v>
      </c>
      <c r="H21" s="93" t="s">
        <v>807</v>
      </c>
      <c r="I21" s="93" t="s">
        <v>808</v>
      </c>
      <c r="J21" s="93" t="s">
        <v>809</v>
      </c>
    </row>
    <row r="22" spans="1:10" s="183" customFormat="1" ht="36" customHeight="1" x14ac:dyDescent="0.2">
      <c r="A22" s="98" t="s">
        <v>386</v>
      </c>
      <c r="B22" s="97" t="s">
        <v>154</v>
      </c>
      <c r="C22" s="97" t="s">
        <v>387</v>
      </c>
      <c r="D22" s="97" t="s">
        <v>277</v>
      </c>
      <c r="E22" s="99" t="s">
        <v>93</v>
      </c>
      <c r="F22" s="98" t="s">
        <v>574</v>
      </c>
      <c r="G22" s="98" t="s">
        <v>810</v>
      </c>
      <c r="H22" s="98" t="s">
        <v>811</v>
      </c>
      <c r="I22" s="98" t="s">
        <v>812</v>
      </c>
      <c r="J22" s="98" t="s">
        <v>813</v>
      </c>
    </row>
    <row r="23" spans="1:10" s="183" customFormat="1" ht="24" customHeight="1" x14ac:dyDescent="0.2">
      <c r="A23" s="93" t="s">
        <v>259</v>
      </c>
      <c r="B23" s="186" t="s">
        <v>182</v>
      </c>
      <c r="C23" s="186" t="s">
        <v>260</v>
      </c>
      <c r="D23" s="186" t="s">
        <v>275</v>
      </c>
      <c r="E23" s="94" t="s">
        <v>234</v>
      </c>
      <c r="F23" s="93" t="s">
        <v>575</v>
      </c>
      <c r="G23" s="93" t="s">
        <v>814</v>
      </c>
      <c r="H23" s="93" t="s">
        <v>815</v>
      </c>
      <c r="I23" s="93" t="s">
        <v>738</v>
      </c>
      <c r="J23" s="93" t="s">
        <v>816</v>
      </c>
    </row>
    <row r="24" spans="1:10" s="183" customFormat="1" ht="24" customHeight="1" x14ac:dyDescent="0.2">
      <c r="A24" s="93" t="s">
        <v>186</v>
      </c>
      <c r="B24" s="186" t="s">
        <v>182</v>
      </c>
      <c r="C24" s="186" t="s">
        <v>69</v>
      </c>
      <c r="D24" s="186" t="s">
        <v>283</v>
      </c>
      <c r="E24" s="94" t="s">
        <v>168</v>
      </c>
      <c r="F24" s="93" t="s">
        <v>388</v>
      </c>
      <c r="G24" s="93" t="s">
        <v>817</v>
      </c>
      <c r="H24" s="93" t="s">
        <v>818</v>
      </c>
      <c r="I24" s="93" t="s">
        <v>819</v>
      </c>
      <c r="J24" s="93" t="s">
        <v>820</v>
      </c>
    </row>
    <row r="25" spans="1:10" s="183" customFormat="1" ht="36" customHeight="1" x14ac:dyDescent="0.2">
      <c r="A25" s="93" t="s">
        <v>546</v>
      </c>
      <c r="B25" s="186" t="s">
        <v>154</v>
      </c>
      <c r="C25" s="186" t="s">
        <v>547</v>
      </c>
      <c r="D25" s="186" t="s">
        <v>313</v>
      </c>
      <c r="E25" s="94" t="s">
        <v>3</v>
      </c>
      <c r="F25" s="93" t="s">
        <v>577</v>
      </c>
      <c r="G25" s="93" t="s">
        <v>821</v>
      </c>
      <c r="H25" s="93" t="s">
        <v>822</v>
      </c>
      <c r="I25" s="93" t="s">
        <v>823</v>
      </c>
      <c r="J25" s="93" t="s">
        <v>824</v>
      </c>
    </row>
    <row r="26" spans="1:10" s="183" customFormat="1" ht="36" customHeight="1" x14ac:dyDescent="0.2">
      <c r="A26" s="93" t="s">
        <v>175</v>
      </c>
      <c r="B26" s="186" t="s">
        <v>154</v>
      </c>
      <c r="C26" s="186" t="s">
        <v>176</v>
      </c>
      <c r="D26" s="186" t="s">
        <v>343</v>
      </c>
      <c r="E26" s="94" t="s">
        <v>177</v>
      </c>
      <c r="F26" s="93" t="s">
        <v>576</v>
      </c>
      <c r="G26" s="93" t="s">
        <v>825</v>
      </c>
      <c r="H26" s="93" t="s">
        <v>826</v>
      </c>
      <c r="I26" s="93" t="s">
        <v>827</v>
      </c>
      <c r="J26" s="93" t="s">
        <v>828</v>
      </c>
    </row>
    <row r="27" spans="1:10" s="183" customFormat="1" ht="24" customHeight="1" x14ac:dyDescent="0.2">
      <c r="A27" s="93" t="s">
        <v>613</v>
      </c>
      <c r="B27" s="186" t="s">
        <v>160</v>
      </c>
      <c r="C27" s="186" t="s">
        <v>614</v>
      </c>
      <c r="D27" s="186" t="s">
        <v>265</v>
      </c>
      <c r="E27" s="94" t="s">
        <v>3</v>
      </c>
      <c r="F27" s="93" t="s">
        <v>586</v>
      </c>
      <c r="G27" s="93" t="s">
        <v>829</v>
      </c>
      <c r="H27" s="93" t="s">
        <v>830</v>
      </c>
      <c r="I27" s="93" t="s">
        <v>831</v>
      </c>
      <c r="J27" s="93" t="s">
        <v>832</v>
      </c>
    </row>
    <row r="28" spans="1:10" s="183" customFormat="1" ht="36" customHeight="1" x14ac:dyDescent="0.2">
      <c r="A28" s="93" t="s">
        <v>389</v>
      </c>
      <c r="B28" s="186" t="s">
        <v>154</v>
      </c>
      <c r="C28" s="186" t="s">
        <v>390</v>
      </c>
      <c r="D28" s="186" t="s">
        <v>391</v>
      </c>
      <c r="E28" s="94" t="s">
        <v>1</v>
      </c>
      <c r="F28" s="93" t="s">
        <v>579</v>
      </c>
      <c r="G28" s="93" t="s">
        <v>833</v>
      </c>
      <c r="H28" s="93" t="s">
        <v>834</v>
      </c>
      <c r="I28" s="93" t="s">
        <v>835</v>
      </c>
      <c r="J28" s="93" t="s">
        <v>836</v>
      </c>
    </row>
    <row r="29" spans="1:10" s="183" customFormat="1" ht="33" customHeight="1" x14ac:dyDescent="0.2">
      <c r="A29" s="93" t="s">
        <v>471</v>
      </c>
      <c r="B29" s="186" t="s">
        <v>154</v>
      </c>
      <c r="C29" s="186" t="s">
        <v>472</v>
      </c>
      <c r="D29" s="186" t="s">
        <v>580</v>
      </c>
      <c r="E29" s="94" t="s">
        <v>1</v>
      </c>
      <c r="F29" s="93" t="s">
        <v>581</v>
      </c>
      <c r="G29" s="93" t="s">
        <v>837</v>
      </c>
      <c r="H29" s="93" t="s">
        <v>838</v>
      </c>
      <c r="I29" s="93" t="s">
        <v>739</v>
      </c>
      <c r="J29" s="93" t="s">
        <v>839</v>
      </c>
    </row>
    <row r="30" spans="1:10" s="183" customFormat="1" ht="48" customHeight="1" x14ac:dyDescent="0.2">
      <c r="A30" s="93" t="s">
        <v>499</v>
      </c>
      <c r="B30" s="186" t="s">
        <v>154</v>
      </c>
      <c r="C30" s="186" t="s">
        <v>500</v>
      </c>
      <c r="D30" s="186" t="s">
        <v>343</v>
      </c>
      <c r="E30" s="94" t="s">
        <v>3</v>
      </c>
      <c r="F30" s="93" t="s">
        <v>585</v>
      </c>
      <c r="G30" s="93" t="s">
        <v>840</v>
      </c>
      <c r="H30" s="93" t="s">
        <v>841</v>
      </c>
      <c r="I30" s="93" t="s">
        <v>842</v>
      </c>
      <c r="J30" s="93" t="s">
        <v>843</v>
      </c>
    </row>
    <row r="31" spans="1:10" s="183" customFormat="1" ht="24" customHeight="1" x14ac:dyDescent="0.2">
      <c r="A31" s="93" t="s">
        <v>190</v>
      </c>
      <c r="B31" s="186" t="s">
        <v>182</v>
      </c>
      <c r="C31" s="186" t="s">
        <v>191</v>
      </c>
      <c r="D31" s="186" t="s">
        <v>275</v>
      </c>
      <c r="E31" s="94" t="s">
        <v>93</v>
      </c>
      <c r="F31" s="93" t="s">
        <v>582</v>
      </c>
      <c r="G31" s="93" t="s">
        <v>844</v>
      </c>
      <c r="H31" s="93" t="s">
        <v>845</v>
      </c>
      <c r="I31" s="93" t="s">
        <v>846</v>
      </c>
      <c r="J31" s="93" t="s">
        <v>847</v>
      </c>
    </row>
    <row r="32" spans="1:10" s="183" customFormat="1" ht="30" customHeight="1" x14ac:dyDescent="0.2">
      <c r="A32" s="93" t="s">
        <v>536</v>
      </c>
      <c r="B32" s="186" t="s">
        <v>182</v>
      </c>
      <c r="C32" s="186" t="s">
        <v>537</v>
      </c>
      <c r="D32" s="186" t="s">
        <v>273</v>
      </c>
      <c r="E32" s="94" t="s">
        <v>1</v>
      </c>
      <c r="F32" s="93" t="s">
        <v>566</v>
      </c>
      <c r="G32" s="93" t="s">
        <v>848</v>
      </c>
      <c r="H32" s="93" t="s">
        <v>849</v>
      </c>
      <c r="I32" s="93" t="s">
        <v>850</v>
      </c>
      <c r="J32" s="93" t="s">
        <v>851</v>
      </c>
    </row>
    <row r="33" spans="1:10" s="183" customFormat="1" ht="36" customHeight="1" x14ac:dyDescent="0.2">
      <c r="A33" s="93" t="s">
        <v>504</v>
      </c>
      <c r="B33" s="186" t="s">
        <v>154</v>
      </c>
      <c r="C33" s="186" t="s">
        <v>505</v>
      </c>
      <c r="D33" s="186" t="s">
        <v>343</v>
      </c>
      <c r="E33" s="94" t="s">
        <v>177</v>
      </c>
      <c r="F33" s="93" t="s">
        <v>587</v>
      </c>
      <c r="G33" s="93" t="s">
        <v>852</v>
      </c>
      <c r="H33" s="93" t="s">
        <v>853</v>
      </c>
      <c r="I33" s="93" t="s">
        <v>740</v>
      </c>
      <c r="J33" s="93" t="s">
        <v>854</v>
      </c>
    </row>
    <row r="34" spans="1:10" s="183" customFormat="1" ht="36" customHeight="1" x14ac:dyDescent="0.2">
      <c r="A34" s="93" t="s">
        <v>539</v>
      </c>
      <c r="B34" s="186" t="s">
        <v>154</v>
      </c>
      <c r="C34" s="186" t="s">
        <v>540</v>
      </c>
      <c r="D34" s="186" t="s">
        <v>313</v>
      </c>
      <c r="E34" s="94" t="s">
        <v>1</v>
      </c>
      <c r="F34" s="93" t="s">
        <v>583</v>
      </c>
      <c r="G34" s="93" t="s">
        <v>855</v>
      </c>
      <c r="H34" s="93" t="s">
        <v>856</v>
      </c>
      <c r="I34" s="93" t="s">
        <v>857</v>
      </c>
      <c r="J34" s="93" t="s">
        <v>858</v>
      </c>
    </row>
    <row r="35" spans="1:10" s="183" customFormat="1" ht="24" customHeight="1" x14ac:dyDescent="0.2">
      <c r="A35" s="93" t="s">
        <v>169</v>
      </c>
      <c r="B35" s="186" t="s">
        <v>160</v>
      </c>
      <c r="C35" s="186" t="s">
        <v>170</v>
      </c>
      <c r="D35" s="186" t="s">
        <v>265</v>
      </c>
      <c r="E35" s="94" t="s">
        <v>162</v>
      </c>
      <c r="F35" s="93" t="s">
        <v>563</v>
      </c>
      <c r="G35" s="93" t="s">
        <v>859</v>
      </c>
      <c r="H35" s="93" t="s">
        <v>860</v>
      </c>
      <c r="I35" s="93" t="s">
        <v>861</v>
      </c>
      <c r="J35" s="93" t="s">
        <v>862</v>
      </c>
    </row>
    <row r="36" spans="1:10" s="183" customFormat="1" ht="48" customHeight="1" x14ac:dyDescent="0.2">
      <c r="A36" s="93" t="s">
        <v>393</v>
      </c>
      <c r="B36" s="186" t="s">
        <v>154</v>
      </c>
      <c r="C36" s="186" t="s">
        <v>394</v>
      </c>
      <c r="D36" s="186" t="s">
        <v>273</v>
      </c>
      <c r="E36" s="94" t="s">
        <v>93</v>
      </c>
      <c r="F36" s="93" t="s">
        <v>574</v>
      </c>
      <c r="G36" s="93" t="s">
        <v>863</v>
      </c>
      <c r="H36" s="93" t="s">
        <v>864</v>
      </c>
      <c r="I36" s="93" t="s">
        <v>741</v>
      </c>
      <c r="J36" s="93" t="s">
        <v>865</v>
      </c>
    </row>
    <row r="37" spans="1:10" s="183" customFormat="1" ht="24" customHeight="1" x14ac:dyDescent="0.2">
      <c r="A37" s="93" t="s">
        <v>617</v>
      </c>
      <c r="B37" s="186" t="s">
        <v>160</v>
      </c>
      <c r="C37" s="186" t="s">
        <v>618</v>
      </c>
      <c r="D37" s="186" t="s">
        <v>265</v>
      </c>
      <c r="E37" s="94" t="s">
        <v>3</v>
      </c>
      <c r="F37" s="93" t="s">
        <v>592</v>
      </c>
      <c r="G37" s="93" t="s">
        <v>848</v>
      </c>
      <c r="H37" s="93" t="s">
        <v>866</v>
      </c>
      <c r="I37" s="93" t="s">
        <v>867</v>
      </c>
      <c r="J37" s="93" t="s">
        <v>868</v>
      </c>
    </row>
    <row r="38" spans="1:10" s="183" customFormat="1" ht="24" customHeight="1" x14ac:dyDescent="0.2">
      <c r="A38" s="93" t="s">
        <v>556</v>
      </c>
      <c r="B38" s="186" t="s">
        <v>182</v>
      </c>
      <c r="C38" s="186" t="s">
        <v>557</v>
      </c>
      <c r="D38" s="186" t="s">
        <v>313</v>
      </c>
      <c r="E38" s="94" t="s">
        <v>3</v>
      </c>
      <c r="F38" s="93" t="s">
        <v>589</v>
      </c>
      <c r="G38" s="93" t="s">
        <v>869</v>
      </c>
      <c r="H38" s="93" t="s">
        <v>870</v>
      </c>
      <c r="I38" s="93" t="s">
        <v>867</v>
      </c>
      <c r="J38" s="93" t="s">
        <v>871</v>
      </c>
    </row>
    <row r="39" spans="1:10" s="183" customFormat="1" ht="24" customHeight="1" x14ac:dyDescent="0.2">
      <c r="A39" s="93" t="s">
        <v>615</v>
      </c>
      <c r="B39" s="186" t="s">
        <v>160</v>
      </c>
      <c r="C39" s="186" t="s">
        <v>616</v>
      </c>
      <c r="D39" s="186" t="s">
        <v>265</v>
      </c>
      <c r="E39" s="94" t="s">
        <v>3</v>
      </c>
      <c r="F39" s="93" t="s">
        <v>584</v>
      </c>
      <c r="G39" s="93" t="s">
        <v>872</v>
      </c>
      <c r="H39" s="93" t="s">
        <v>873</v>
      </c>
      <c r="I39" s="93" t="s">
        <v>719</v>
      </c>
      <c r="J39" s="93" t="s">
        <v>874</v>
      </c>
    </row>
    <row r="40" spans="1:10" s="183" customFormat="1" ht="48" customHeight="1" x14ac:dyDescent="0.2">
      <c r="A40" s="93" t="s">
        <v>173</v>
      </c>
      <c r="B40" s="186" t="s">
        <v>154</v>
      </c>
      <c r="C40" s="186" t="s">
        <v>174</v>
      </c>
      <c r="D40" s="186" t="s">
        <v>343</v>
      </c>
      <c r="E40" s="94" t="s">
        <v>3</v>
      </c>
      <c r="F40" s="93" t="s">
        <v>590</v>
      </c>
      <c r="G40" s="93" t="s">
        <v>875</v>
      </c>
      <c r="H40" s="93" t="s">
        <v>876</v>
      </c>
      <c r="I40" s="93" t="s">
        <v>877</v>
      </c>
      <c r="J40" s="93" t="s">
        <v>878</v>
      </c>
    </row>
    <row r="41" spans="1:10" s="183" customFormat="1" ht="24" customHeight="1" x14ac:dyDescent="0.2">
      <c r="A41" s="93" t="s">
        <v>187</v>
      </c>
      <c r="B41" s="186" t="s">
        <v>182</v>
      </c>
      <c r="C41" s="186" t="s">
        <v>70</v>
      </c>
      <c r="D41" s="186" t="s">
        <v>283</v>
      </c>
      <c r="E41" s="94" t="s">
        <v>93</v>
      </c>
      <c r="F41" s="93" t="s">
        <v>565</v>
      </c>
      <c r="G41" s="93" t="s">
        <v>879</v>
      </c>
      <c r="H41" s="93" t="s">
        <v>880</v>
      </c>
      <c r="I41" s="93" t="s">
        <v>881</v>
      </c>
      <c r="J41" s="93" t="s">
        <v>882</v>
      </c>
    </row>
    <row r="42" spans="1:10" s="183" customFormat="1" ht="72.75" customHeight="1" x14ac:dyDescent="0.2">
      <c r="A42" s="93" t="s">
        <v>159</v>
      </c>
      <c r="B42" s="186" t="s">
        <v>160</v>
      </c>
      <c r="C42" s="186" t="s">
        <v>161</v>
      </c>
      <c r="D42" s="186" t="s">
        <v>265</v>
      </c>
      <c r="E42" s="94" t="s">
        <v>162</v>
      </c>
      <c r="F42" s="93" t="s">
        <v>591</v>
      </c>
      <c r="G42" s="93" t="s">
        <v>883</v>
      </c>
      <c r="H42" s="93" t="s">
        <v>884</v>
      </c>
      <c r="I42" s="93" t="s">
        <v>885</v>
      </c>
      <c r="J42" s="93" t="s">
        <v>886</v>
      </c>
    </row>
    <row r="43" spans="1:10" s="183" customFormat="1" ht="60" customHeight="1" x14ac:dyDescent="0.2">
      <c r="A43" s="93" t="s">
        <v>493</v>
      </c>
      <c r="B43" s="186" t="s">
        <v>154</v>
      </c>
      <c r="C43" s="186" t="s">
        <v>494</v>
      </c>
      <c r="D43" s="186" t="s">
        <v>342</v>
      </c>
      <c r="E43" s="94" t="s">
        <v>3</v>
      </c>
      <c r="F43" s="93" t="s">
        <v>593</v>
      </c>
      <c r="G43" s="93" t="s">
        <v>887</v>
      </c>
      <c r="H43" s="93" t="s">
        <v>888</v>
      </c>
      <c r="I43" s="93" t="s">
        <v>742</v>
      </c>
      <c r="J43" s="93" t="s">
        <v>889</v>
      </c>
    </row>
    <row r="44" spans="1:10" s="183" customFormat="1" ht="48" customHeight="1" x14ac:dyDescent="0.2">
      <c r="A44" s="93" t="s">
        <v>514</v>
      </c>
      <c r="B44" s="186" t="s">
        <v>154</v>
      </c>
      <c r="C44" s="186" t="s">
        <v>515</v>
      </c>
      <c r="D44" s="186" t="s">
        <v>343</v>
      </c>
      <c r="E44" s="94" t="s">
        <v>3</v>
      </c>
      <c r="F44" s="93" t="s">
        <v>595</v>
      </c>
      <c r="G44" s="93" t="s">
        <v>890</v>
      </c>
      <c r="H44" s="93" t="s">
        <v>891</v>
      </c>
      <c r="I44" s="93" t="s">
        <v>892</v>
      </c>
      <c r="J44" s="93" t="s">
        <v>893</v>
      </c>
    </row>
    <row r="45" spans="1:10" s="183" customFormat="1" ht="33.75" customHeight="1" x14ac:dyDescent="0.2">
      <c r="A45" s="93" t="s">
        <v>478</v>
      </c>
      <c r="B45" s="186" t="s">
        <v>154</v>
      </c>
      <c r="C45" s="186" t="s">
        <v>479</v>
      </c>
      <c r="D45" s="186" t="s">
        <v>580</v>
      </c>
      <c r="E45" s="94" t="s">
        <v>1</v>
      </c>
      <c r="F45" s="93" t="s">
        <v>596</v>
      </c>
      <c r="G45" s="93" t="s">
        <v>894</v>
      </c>
      <c r="H45" s="93" t="s">
        <v>895</v>
      </c>
      <c r="I45" s="93" t="s">
        <v>743</v>
      </c>
      <c r="J45" s="93" t="s">
        <v>744</v>
      </c>
    </row>
    <row r="46" spans="1:10" s="183" customFormat="1" ht="29.25" customHeight="1" x14ac:dyDescent="0.2">
      <c r="A46" s="93" t="s">
        <v>251</v>
      </c>
      <c r="B46" s="186" t="s">
        <v>154</v>
      </c>
      <c r="C46" s="186" t="s">
        <v>252</v>
      </c>
      <c r="D46" s="186" t="s">
        <v>313</v>
      </c>
      <c r="E46" s="94" t="s">
        <v>1</v>
      </c>
      <c r="F46" s="93" t="s">
        <v>597</v>
      </c>
      <c r="G46" s="93" t="s">
        <v>896</v>
      </c>
      <c r="H46" s="93" t="s">
        <v>897</v>
      </c>
      <c r="I46" s="93" t="s">
        <v>745</v>
      </c>
      <c r="J46" s="93" t="s">
        <v>898</v>
      </c>
    </row>
    <row r="47" spans="1:10" s="183" customFormat="1" ht="48" customHeight="1" x14ac:dyDescent="0.2">
      <c r="A47" s="93" t="s">
        <v>473</v>
      </c>
      <c r="B47" s="186" t="s">
        <v>154</v>
      </c>
      <c r="C47" s="186" t="s">
        <v>474</v>
      </c>
      <c r="D47" s="186" t="s">
        <v>343</v>
      </c>
      <c r="E47" s="94" t="s">
        <v>3</v>
      </c>
      <c r="F47" s="93" t="s">
        <v>598</v>
      </c>
      <c r="G47" s="93" t="s">
        <v>899</v>
      </c>
      <c r="H47" s="93" t="s">
        <v>900</v>
      </c>
      <c r="I47" s="93" t="s">
        <v>746</v>
      </c>
      <c r="J47" s="93" t="s">
        <v>901</v>
      </c>
    </row>
    <row r="48" spans="1:10" s="183" customFormat="1" ht="72" customHeight="1" x14ac:dyDescent="0.2">
      <c r="A48" s="93" t="s">
        <v>180</v>
      </c>
      <c r="B48" s="186" t="s">
        <v>160</v>
      </c>
      <c r="C48" s="186" t="s">
        <v>181</v>
      </c>
      <c r="D48" s="186" t="s">
        <v>265</v>
      </c>
      <c r="E48" s="94" t="s">
        <v>2</v>
      </c>
      <c r="F48" s="93" t="s">
        <v>364</v>
      </c>
      <c r="G48" s="93" t="s">
        <v>902</v>
      </c>
      <c r="H48" s="93" t="s">
        <v>902</v>
      </c>
      <c r="I48" s="93" t="s">
        <v>721</v>
      </c>
      <c r="J48" s="93" t="s">
        <v>903</v>
      </c>
    </row>
    <row r="49" spans="1:10" s="183" customFormat="1" ht="24" customHeight="1" x14ac:dyDescent="0.2">
      <c r="A49" s="93" t="s">
        <v>467</v>
      </c>
      <c r="B49" s="186" t="s">
        <v>198</v>
      </c>
      <c r="C49" s="186" t="s">
        <v>468</v>
      </c>
      <c r="D49" s="186" t="s">
        <v>265</v>
      </c>
      <c r="E49" s="94" t="s">
        <v>200</v>
      </c>
      <c r="F49" s="93" t="s">
        <v>371</v>
      </c>
      <c r="G49" s="93" t="s">
        <v>904</v>
      </c>
      <c r="H49" s="93" t="s">
        <v>905</v>
      </c>
      <c r="I49" s="93" t="s">
        <v>619</v>
      </c>
      <c r="J49" s="93" t="s">
        <v>747</v>
      </c>
    </row>
    <row r="50" spans="1:10" s="183" customFormat="1" ht="24" customHeight="1" x14ac:dyDescent="0.2">
      <c r="A50" s="93" t="s">
        <v>197</v>
      </c>
      <c r="B50" s="186" t="s">
        <v>198</v>
      </c>
      <c r="C50" s="186" t="s">
        <v>199</v>
      </c>
      <c r="D50" s="186" t="s">
        <v>265</v>
      </c>
      <c r="E50" s="94" t="s">
        <v>200</v>
      </c>
      <c r="F50" s="93" t="s">
        <v>591</v>
      </c>
      <c r="G50" s="93" t="s">
        <v>906</v>
      </c>
      <c r="H50" s="93" t="s">
        <v>907</v>
      </c>
      <c r="I50" s="93" t="s">
        <v>748</v>
      </c>
      <c r="J50" s="93" t="s">
        <v>908</v>
      </c>
    </row>
    <row r="51" spans="1:10" s="183" customFormat="1" ht="39.75" customHeight="1" x14ac:dyDescent="0.2">
      <c r="A51" s="93" t="s">
        <v>392</v>
      </c>
      <c r="B51" s="186" t="s">
        <v>182</v>
      </c>
      <c r="C51" s="186" t="s">
        <v>233</v>
      </c>
      <c r="D51" s="186" t="s">
        <v>314</v>
      </c>
      <c r="E51" s="94" t="s">
        <v>156</v>
      </c>
      <c r="F51" s="93" t="s">
        <v>365</v>
      </c>
      <c r="G51" s="93" t="s">
        <v>722</v>
      </c>
      <c r="H51" s="93" t="s">
        <v>723</v>
      </c>
      <c r="I51" s="93" t="s">
        <v>748</v>
      </c>
      <c r="J51" s="93" t="s">
        <v>749</v>
      </c>
    </row>
    <row r="52" spans="1:10" s="183" customFormat="1" ht="24" customHeight="1" x14ac:dyDescent="0.2">
      <c r="A52" s="93" t="s">
        <v>212</v>
      </c>
      <c r="B52" s="186" t="s">
        <v>154</v>
      </c>
      <c r="C52" s="186" t="s">
        <v>213</v>
      </c>
      <c r="D52" s="186" t="s">
        <v>313</v>
      </c>
      <c r="E52" s="94" t="s">
        <v>3</v>
      </c>
      <c r="F52" s="93" t="s">
        <v>599</v>
      </c>
      <c r="G52" s="93" t="s">
        <v>738</v>
      </c>
      <c r="H52" s="93" t="s">
        <v>909</v>
      </c>
      <c r="I52" s="93" t="s">
        <v>748</v>
      </c>
      <c r="J52" s="93" t="s">
        <v>750</v>
      </c>
    </row>
    <row r="53" spans="1:10" s="183" customFormat="1" ht="36" customHeight="1" x14ac:dyDescent="0.2">
      <c r="A53" s="93" t="s">
        <v>552</v>
      </c>
      <c r="B53" s="186" t="s">
        <v>154</v>
      </c>
      <c r="C53" s="186" t="s">
        <v>553</v>
      </c>
      <c r="D53" s="186" t="s">
        <v>313</v>
      </c>
      <c r="E53" s="94" t="s">
        <v>1</v>
      </c>
      <c r="F53" s="93" t="s">
        <v>596</v>
      </c>
      <c r="G53" s="93" t="s">
        <v>910</v>
      </c>
      <c r="H53" s="93" t="s">
        <v>911</v>
      </c>
      <c r="I53" s="93" t="s">
        <v>620</v>
      </c>
      <c r="J53" s="93" t="s">
        <v>751</v>
      </c>
    </row>
    <row r="54" spans="1:10" s="183" customFormat="1" ht="24" customHeight="1" x14ac:dyDescent="0.2">
      <c r="A54" s="93" t="s">
        <v>253</v>
      </c>
      <c r="B54" s="186" t="s">
        <v>154</v>
      </c>
      <c r="C54" s="186" t="s">
        <v>254</v>
      </c>
      <c r="D54" s="186" t="s">
        <v>313</v>
      </c>
      <c r="E54" s="94" t="s">
        <v>1</v>
      </c>
      <c r="F54" s="93" t="s">
        <v>596</v>
      </c>
      <c r="G54" s="93" t="s">
        <v>912</v>
      </c>
      <c r="H54" s="93" t="s">
        <v>913</v>
      </c>
      <c r="I54" s="93" t="s">
        <v>366</v>
      </c>
      <c r="J54" s="93" t="s">
        <v>752</v>
      </c>
    </row>
    <row r="55" spans="1:10" s="183" customFormat="1" ht="24" customHeight="1" x14ac:dyDescent="0.2">
      <c r="A55" s="93" t="s">
        <v>462</v>
      </c>
      <c r="B55" s="186" t="s">
        <v>160</v>
      </c>
      <c r="C55" s="186" t="s">
        <v>463</v>
      </c>
      <c r="D55" s="186" t="s">
        <v>265</v>
      </c>
      <c r="E55" s="94" t="s">
        <v>93</v>
      </c>
      <c r="F55" s="93" t="s">
        <v>600</v>
      </c>
      <c r="G55" s="93" t="s">
        <v>914</v>
      </c>
      <c r="H55" s="93" t="s">
        <v>915</v>
      </c>
      <c r="I55" s="93" t="s">
        <v>366</v>
      </c>
      <c r="J55" s="93" t="s">
        <v>916</v>
      </c>
    </row>
    <row r="56" spans="1:10" s="183" customFormat="1" ht="24" customHeight="1" x14ac:dyDescent="0.2">
      <c r="A56" s="93" t="s">
        <v>255</v>
      </c>
      <c r="B56" s="186" t="s">
        <v>198</v>
      </c>
      <c r="C56" s="186" t="s">
        <v>256</v>
      </c>
      <c r="D56" s="186" t="s">
        <v>265</v>
      </c>
      <c r="E56" s="94" t="s">
        <v>257</v>
      </c>
      <c r="F56" s="93" t="s">
        <v>601</v>
      </c>
      <c r="G56" s="93" t="s">
        <v>917</v>
      </c>
      <c r="H56" s="93" t="s">
        <v>918</v>
      </c>
      <c r="I56" s="93" t="s">
        <v>919</v>
      </c>
      <c r="J56" s="93" t="s">
        <v>920</v>
      </c>
    </row>
    <row r="57" spans="1:10" s="183" customFormat="1" ht="24" customHeight="1" x14ac:dyDescent="0.2">
      <c r="A57" s="93" t="s">
        <v>209</v>
      </c>
      <c r="B57" s="186" t="s">
        <v>160</v>
      </c>
      <c r="C57" s="186" t="s">
        <v>210</v>
      </c>
      <c r="D57" s="186" t="s">
        <v>265</v>
      </c>
      <c r="E57" s="94" t="s">
        <v>1</v>
      </c>
      <c r="F57" s="93" t="s">
        <v>570</v>
      </c>
      <c r="G57" s="93" t="s">
        <v>921</v>
      </c>
      <c r="H57" s="93" t="s">
        <v>922</v>
      </c>
      <c r="I57" s="93" t="s">
        <v>367</v>
      </c>
      <c r="J57" s="93" t="s">
        <v>753</v>
      </c>
    </row>
    <row r="58" spans="1:10" s="183" customFormat="1" ht="36" customHeight="1" x14ac:dyDescent="0.2">
      <c r="A58" s="93" t="s">
        <v>166</v>
      </c>
      <c r="B58" s="186" t="s">
        <v>160</v>
      </c>
      <c r="C58" s="186" t="s">
        <v>167</v>
      </c>
      <c r="D58" s="186" t="s">
        <v>265</v>
      </c>
      <c r="E58" s="94" t="s">
        <v>168</v>
      </c>
      <c r="F58" s="93" t="s">
        <v>364</v>
      </c>
      <c r="G58" s="93" t="s">
        <v>923</v>
      </c>
      <c r="H58" s="93" t="s">
        <v>923</v>
      </c>
      <c r="I58" s="93" t="s">
        <v>368</v>
      </c>
      <c r="J58" s="93" t="s">
        <v>754</v>
      </c>
    </row>
    <row r="59" spans="1:10" s="183" customFormat="1" ht="60" customHeight="1" x14ac:dyDescent="0.2">
      <c r="A59" s="98" t="s">
        <v>230</v>
      </c>
      <c r="B59" s="97" t="s">
        <v>154</v>
      </c>
      <c r="C59" s="97" t="s">
        <v>231</v>
      </c>
      <c r="D59" s="97" t="s">
        <v>324</v>
      </c>
      <c r="E59" s="99" t="s">
        <v>156</v>
      </c>
      <c r="F59" s="98" t="s">
        <v>373</v>
      </c>
      <c r="G59" s="98" t="s">
        <v>924</v>
      </c>
      <c r="H59" s="98" t="s">
        <v>925</v>
      </c>
      <c r="I59" s="98" t="s">
        <v>369</v>
      </c>
      <c r="J59" s="98" t="s">
        <v>755</v>
      </c>
    </row>
    <row r="60" spans="1:10" s="183" customFormat="1" ht="24" customHeight="1" x14ac:dyDescent="0.2">
      <c r="A60" s="93" t="s">
        <v>559</v>
      </c>
      <c r="B60" s="186" t="s">
        <v>154</v>
      </c>
      <c r="C60" s="186" t="s">
        <v>560</v>
      </c>
      <c r="D60" s="186" t="s">
        <v>343</v>
      </c>
      <c r="E60" s="94" t="s">
        <v>3</v>
      </c>
      <c r="F60" s="93" t="s">
        <v>602</v>
      </c>
      <c r="G60" s="93" t="s">
        <v>926</v>
      </c>
      <c r="H60" s="93" t="s">
        <v>927</v>
      </c>
      <c r="I60" s="93" t="s">
        <v>369</v>
      </c>
      <c r="J60" s="93" t="s">
        <v>372</v>
      </c>
    </row>
    <row r="61" spans="1:10" s="183" customFormat="1" ht="24" customHeight="1" x14ac:dyDescent="0.2">
      <c r="A61" s="93" t="s">
        <v>458</v>
      </c>
      <c r="B61" s="186" t="s">
        <v>160</v>
      </c>
      <c r="C61" s="186" t="s">
        <v>459</v>
      </c>
      <c r="D61" s="186" t="s">
        <v>265</v>
      </c>
      <c r="E61" s="94" t="s">
        <v>168</v>
      </c>
      <c r="F61" s="93" t="s">
        <v>364</v>
      </c>
      <c r="G61" s="93" t="s">
        <v>928</v>
      </c>
      <c r="H61" s="93" t="s">
        <v>928</v>
      </c>
      <c r="I61" s="93" t="s">
        <v>756</v>
      </c>
      <c r="J61" s="93" t="s">
        <v>621</v>
      </c>
    </row>
    <row r="62" spans="1:10" s="183" customFormat="1" ht="24" customHeight="1" x14ac:dyDescent="0.2">
      <c r="A62" s="93" t="s">
        <v>206</v>
      </c>
      <c r="B62" s="186" t="s">
        <v>198</v>
      </c>
      <c r="C62" s="186" t="s">
        <v>207</v>
      </c>
      <c r="D62" s="186" t="s">
        <v>265</v>
      </c>
      <c r="E62" s="94" t="s">
        <v>3</v>
      </c>
      <c r="F62" s="93" t="s">
        <v>589</v>
      </c>
      <c r="G62" s="93" t="s">
        <v>929</v>
      </c>
      <c r="H62" s="93" t="s">
        <v>930</v>
      </c>
      <c r="I62" s="93" t="s">
        <v>370</v>
      </c>
      <c r="J62" s="93" t="s">
        <v>375</v>
      </c>
    </row>
    <row r="63" spans="1:10" s="183" customFormat="1" ht="24" customHeight="1" x14ac:dyDescent="0.2">
      <c r="A63" s="93" t="s">
        <v>194</v>
      </c>
      <c r="B63" s="186" t="s">
        <v>182</v>
      </c>
      <c r="C63" s="186" t="s">
        <v>469</v>
      </c>
      <c r="D63" s="186" t="s">
        <v>304</v>
      </c>
      <c r="E63" s="94" t="s">
        <v>195</v>
      </c>
      <c r="F63" s="93" t="s">
        <v>578</v>
      </c>
      <c r="G63" s="93" t="s">
        <v>931</v>
      </c>
      <c r="H63" s="93" t="s">
        <v>932</v>
      </c>
      <c r="I63" s="93" t="s">
        <v>374</v>
      </c>
      <c r="J63" s="93" t="s">
        <v>375</v>
      </c>
    </row>
    <row r="64" spans="1:10" s="183" customFormat="1" ht="48" customHeight="1" x14ac:dyDescent="0.2">
      <c r="A64" s="93" t="s">
        <v>464</v>
      </c>
      <c r="B64" s="186" t="s">
        <v>198</v>
      </c>
      <c r="C64" s="186" t="s">
        <v>465</v>
      </c>
      <c r="D64" s="186" t="s">
        <v>265</v>
      </c>
      <c r="E64" s="94" t="s">
        <v>466</v>
      </c>
      <c r="F64" s="93" t="s">
        <v>371</v>
      </c>
      <c r="G64" s="93" t="s">
        <v>933</v>
      </c>
      <c r="H64" s="93" t="s">
        <v>934</v>
      </c>
      <c r="I64" s="93" t="s">
        <v>374</v>
      </c>
      <c r="J64" s="93" t="s">
        <v>375</v>
      </c>
    </row>
    <row r="65" spans="3:8" ht="18.75" x14ac:dyDescent="0.3">
      <c r="D65" s="3"/>
      <c r="E65" s="220"/>
      <c r="F65" s="220"/>
      <c r="G65" s="220"/>
    </row>
    <row r="66" spans="3:8" ht="18.75" x14ac:dyDescent="0.3">
      <c r="D66" s="3"/>
      <c r="E66" s="176"/>
      <c r="F66" s="176"/>
      <c r="G66" s="176"/>
    </row>
    <row r="67" spans="3:8" ht="18.75" x14ac:dyDescent="0.3">
      <c r="D67" s="3"/>
      <c r="E67" s="176"/>
      <c r="F67" s="176"/>
      <c r="G67" s="176"/>
    </row>
    <row r="68" spans="3:8" ht="18.75" x14ac:dyDescent="0.3">
      <c r="D68" s="3"/>
      <c r="E68" s="176"/>
      <c r="F68" s="176"/>
      <c r="G68" s="176"/>
    </row>
    <row r="69" spans="3:8" ht="18.75" x14ac:dyDescent="0.3">
      <c r="D69" s="3"/>
      <c r="E69" s="166"/>
      <c r="F69" s="166"/>
      <c r="G69" s="166"/>
    </row>
    <row r="70" spans="3:8" ht="18.75" x14ac:dyDescent="0.3">
      <c r="D70" s="3"/>
      <c r="E70" s="166"/>
      <c r="F70" s="166"/>
      <c r="G70" s="166"/>
    </row>
    <row r="71" spans="3:8" ht="18.75" x14ac:dyDescent="0.2">
      <c r="D71" s="4"/>
      <c r="E71" s="5"/>
      <c r="F71" s="2"/>
      <c r="G71" s="6"/>
    </row>
    <row r="72" spans="3:8" ht="18.75" x14ac:dyDescent="0.2">
      <c r="C72" s="66" t="s">
        <v>6</v>
      </c>
      <c r="D72" s="212" t="str">
        <f>'MEMORIA DE CALCULO'!C7</f>
        <v>Eng.ª Civil Flávia Cristina Barbosa</v>
      </c>
      <c r="E72" s="212"/>
      <c r="F72" s="212"/>
      <c r="G72" s="212"/>
      <c r="H72" s="69"/>
    </row>
    <row r="73" spans="3:8" ht="18.75" x14ac:dyDescent="0.2">
      <c r="C73" s="67"/>
      <c r="D73" s="211" t="str">
        <f>"CREA - "&amp;'MEMORIA DE CALCULO'!C8</f>
        <v>CREA - MG- 187.842/D</v>
      </c>
      <c r="E73" s="211"/>
      <c r="F73" s="211"/>
      <c r="G73" s="211"/>
      <c r="H73" s="69"/>
    </row>
    <row r="74" spans="3:8" ht="18.75" x14ac:dyDescent="0.2">
      <c r="D74" s="70"/>
      <c r="E74" s="72"/>
      <c r="F74" s="7"/>
      <c r="G74" s="8"/>
      <c r="H74" s="69"/>
    </row>
  </sheetData>
  <mergeCells count="8">
    <mergeCell ref="I4:J4"/>
    <mergeCell ref="E65:G65"/>
    <mergeCell ref="A1:H2"/>
    <mergeCell ref="C3:E3"/>
    <mergeCell ref="C4:E6"/>
    <mergeCell ref="D72:G72"/>
    <mergeCell ref="D73:G73"/>
    <mergeCell ref="F3:H6"/>
  </mergeCells>
  <pageMargins left="0.51181102362204722" right="0.51181102362204722" top="0.78740157480314965" bottom="0.78740157480314965" header="0.31496062992125984" footer="0.31496062992125984"/>
  <pageSetup paperSize="9" scale="49" fitToHeight="0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1"/>
  <sheetViews>
    <sheetView view="pageBreakPreview" topLeftCell="A157" zoomScaleNormal="70" zoomScaleSheetLayoutView="100" workbookViewId="0">
      <selection activeCell="C99" sqref="C99"/>
    </sheetView>
  </sheetViews>
  <sheetFormatPr defaultColWidth="9" defaultRowHeight="15" x14ac:dyDescent="0.2"/>
  <cols>
    <col min="1" max="1" width="12.625" style="1" customWidth="1"/>
    <col min="2" max="2" width="13.125" style="1" bestFit="1" customWidth="1"/>
    <col min="3" max="3" width="14.375" style="1" customWidth="1"/>
    <col min="4" max="4" width="65.625" style="1" customWidth="1"/>
    <col min="5" max="5" width="16.375" style="1" customWidth="1"/>
    <col min="6" max="6" width="15.25" style="15" customWidth="1"/>
    <col min="7" max="7" width="14.625" style="1" bestFit="1" customWidth="1"/>
    <col min="8" max="8" width="23.375" style="1" bestFit="1" customWidth="1"/>
    <col min="9" max="9" width="20.5" style="1" bestFit="1" customWidth="1"/>
    <col min="10" max="10" width="11.625" style="1" bestFit="1" customWidth="1"/>
    <col min="11" max="16384" width="9" style="1"/>
  </cols>
  <sheetData>
    <row r="1" spans="1:10" ht="16.149999999999999" customHeight="1" thickBot="1" x14ac:dyDescent="0.25">
      <c r="A1" s="260" t="str">
        <f>"PLANILHA DE COMPOSIÇÕES- " &amp;D4</f>
        <v>PLANILHA DE COMPOSIÇÕES- DRENAGEM DA RUA FRANCISCA RICARDINA DE PAULA</v>
      </c>
      <c r="B1" s="233"/>
      <c r="C1" s="233"/>
      <c r="D1" s="233"/>
      <c r="E1" s="233"/>
      <c r="F1" s="233"/>
      <c r="G1" s="233"/>
      <c r="H1" s="261"/>
      <c r="I1" s="31" t="s">
        <v>4</v>
      </c>
      <c r="J1" s="33" t="str">
        <f>'MEMORIA DE CALCULO'!C1</f>
        <v>R00</v>
      </c>
    </row>
    <row r="2" spans="1:10" s="9" customFormat="1" ht="16.5" thickBot="1" x14ac:dyDescent="0.25">
      <c r="A2" s="260"/>
      <c r="B2" s="233"/>
      <c r="C2" s="233"/>
      <c r="D2" s="233"/>
      <c r="E2" s="233"/>
      <c r="F2" s="233"/>
      <c r="G2" s="233"/>
      <c r="H2" s="261"/>
      <c r="I2" s="32" t="s">
        <v>41</v>
      </c>
      <c r="J2" s="34">
        <f ca="1">'MEMORIA DE CALCULO'!C3</f>
        <v>44704</v>
      </c>
    </row>
    <row r="3" spans="1:10" s="9" customFormat="1" ht="15.6" customHeight="1" x14ac:dyDescent="0.2">
      <c r="A3" s="223" t="s">
        <v>94</v>
      </c>
      <c r="B3" s="223"/>
      <c r="C3" s="252"/>
      <c r="D3" s="263" t="s">
        <v>95</v>
      </c>
      <c r="E3" s="264"/>
      <c r="F3" s="222" t="s">
        <v>40</v>
      </c>
      <c r="G3" s="223"/>
      <c r="H3" s="252"/>
      <c r="I3" s="35" t="s">
        <v>96</v>
      </c>
      <c r="J3" s="36"/>
    </row>
    <row r="4" spans="1:10" s="9" customFormat="1" ht="81.75" customHeight="1" thickBot="1" x14ac:dyDescent="0.25">
      <c r="A4" s="213"/>
      <c r="B4" s="213"/>
      <c r="C4" s="253"/>
      <c r="D4" s="246" t="str">
        <f>'MEMORIA DE CALCULO'!C2</f>
        <v>DRENAGEM DA RUA FRANCISCA RICARDINA DE PAULA</v>
      </c>
      <c r="E4" s="248"/>
      <c r="F4" s="224"/>
      <c r="G4" s="213"/>
      <c r="H4" s="253"/>
      <c r="I4" s="218" t="str">
        <f>'MEMORIA DE CALCULO'!C6</f>
        <v>SINAPI - 04/2022 - Minas Gerais
SICRO3 - 01/2022 - Minas Gerais
SETOP - 03/2022 - Minas Gerais
SUDECAP - 02/2022 - Minas Gerais</v>
      </c>
      <c r="J4" s="219"/>
    </row>
    <row r="5" spans="1:10" s="9" customFormat="1" ht="21" customHeight="1" x14ac:dyDescent="0.2">
      <c r="A5" s="213"/>
      <c r="B5" s="213"/>
      <c r="C5" s="253"/>
      <c r="D5" s="246"/>
      <c r="E5" s="248"/>
      <c r="F5" s="224"/>
      <c r="G5" s="213"/>
      <c r="H5" s="253"/>
      <c r="I5" s="35" t="s">
        <v>97</v>
      </c>
      <c r="J5" s="40">
        <f>'MEMORIA DE CALCULO'!C4</f>
        <v>0.24229999999999999</v>
      </c>
    </row>
    <row r="6" spans="1:10" s="9" customFormat="1" ht="20.45" customHeight="1" thickBot="1" x14ac:dyDescent="0.25">
      <c r="A6" s="226"/>
      <c r="B6" s="226"/>
      <c r="C6" s="254"/>
      <c r="D6" s="249"/>
      <c r="E6" s="251"/>
      <c r="F6" s="225"/>
      <c r="G6" s="226"/>
      <c r="H6" s="254"/>
      <c r="I6" s="39" t="s">
        <v>98</v>
      </c>
      <c r="J6" s="41">
        <f>'MEMORIA DE CALCULO'!C5</f>
        <v>0</v>
      </c>
    </row>
    <row r="7" spans="1:10" s="9" customFormat="1" ht="22.15" customHeight="1" thickBot="1" x14ac:dyDescent="0.25">
      <c r="A7" s="216" t="str">
        <f>"PROJETO EXECUTIVO - "&amp;D4</f>
        <v>PROJETO EXECUTIVO - DRENAGEM DA RUA FRANCISCA RICARDINA DE PAULA</v>
      </c>
      <c r="B7" s="217"/>
      <c r="C7" s="217"/>
      <c r="D7" s="217"/>
      <c r="E7" s="217"/>
      <c r="F7" s="217"/>
      <c r="G7" s="217"/>
      <c r="H7" s="217"/>
      <c r="I7" s="217"/>
      <c r="J7" s="262"/>
    </row>
    <row r="8" spans="1:10" s="159" customFormat="1" ht="1.1499999999999999" customHeight="1" thickTop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0" s="183" customFormat="1" ht="18" customHeight="1" x14ac:dyDescent="0.2">
      <c r="A9" s="185" t="s">
        <v>184</v>
      </c>
      <c r="B9" s="87" t="s">
        <v>144</v>
      </c>
      <c r="C9" s="185" t="s">
        <v>145</v>
      </c>
      <c r="D9" s="185" t="s">
        <v>146</v>
      </c>
      <c r="E9" s="255" t="s">
        <v>271</v>
      </c>
      <c r="F9" s="255"/>
      <c r="G9" s="88" t="s">
        <v>147</v>
      </c>
      <c r="H9" s="87" t="s">
        <v>148</v>
      </c>
      <c r="I9" s="87" t="s">
        <v>149</v>
      </c>
      <c r="J9" s="87" t="s">
        <v>0</v>
      </c>
    </row>
    <row r="10" spans="1:10" s="183" customFormat="1" ht="24" customHeight="1" x14ac:dyDescent="0.2">
      <c r="A10" s="186" t="s">
        <v>272</v>
      </c>
      <c r="B10" s="93" t="s">
        <v>186</v>
      </c>
      <c r="C10" s="186" t="s">
        <v>182</v>
      </c>
      <c r="D10" s="186" t="s">
        <v>69</v>
      </c>
      <c r="E10" s="256" t="s">
        <v>283</v>
      </c>
      <c r="F10" s="256"/>
      <c r="G10" s="94" t="s">
        <v>168</v>
      </c>
      <c r="H10" s="102">
        <v>1</v>
      </c>
      <c r="I10" s="95">
        <v>521.52</v>
      </c>
      <c r="J10" s="95">
        <v>521.52</v>
      </c>
    </row>
    <row r="11" spans="1:10" s="183" customFormat="1" ht="31.5" customHeight="1" x14ac:dyDescent="0.2">
      <c r="A11" s="182" t="s">
        <v>274</v>
      </c>
      <c r="B11" s="103" t="s">
        <v>284</v>
      </c>
      <c r="C11" s="182" t="s">
        <v>154</v>
      </c>
      <c r="D11" s="182" t="s">
        <v>285</v>
      </c>
      <c r="E11" s="257" t="s">
        <v>275</v>
      </c>
      <c r="F11" s="257"/>
      <c r="G11" s="104" t="s">
        <v>156</v>
      </c>
      <c r="H11" s="105">
        <v>1</v>
      </c>
      <c r="I11" s="106">
        <v>34.74</v>
      </c>
      <c r="J11" s="106">
        <v>34.74</v>
      </c>
    </row>
    <row r="12" spans="1:10" s="183" customFormat="1" ht="24" customHeight="1" x14ac:dyDescent="0.2">
      <c r="A12" s="182" t="s">
        <v>274</v>
      </c>
      <c r="B12" s="103" t="s">
        <v>286</v>
      </c>
      <c r="C12" s="182" t="s">
        <v>154</v>
      </c>
      <c r="D12" s="182" t="s">
        <v>287</v>
      </c>
      <c r="E12" s="257" t="s">
        <v>275</v>
      </c>
      <c r="F12" s="257"/>
      <c r="G12" s="104" t="s">
        <v>156</v>
      </c>
      <c r="H12" s="105">
        <v>1</v>
      </c>
      <c r="I12" s="106">
        <v>22.12</v>
      </c>
      <c r="J12" s="106">
        <v>22.12</v>
      </c>
    </row>
    <row r="13" spans="1:10" s="183" customFormat="1" ht="28.5" customHeight="1" x14ac:dyDescent="0.2">
      <c r="A13" s="184" t="s">
        <v>276</v>
      </c>
      <c r="B13" s="107" t="s">
        <v>288</v>
      </c>
      <c r="C13" s="184" t="s">
        <v>154</v>
      </c>
      <c r="D13" s="184" t="s">
        <v>289</v>
      </c>
      <c r="E13" s="258" t="s">
        <v>277</v>
      </c>
      <c r="F13" s="258"/>
      <c r="G13" s="108" t="s">
        <v>93</v>
      </c>
      <c r="H13" s="109">
        <v>12</v>
      </c>
      <c r="I13" s="110">
        <v>15.79</v>
      </c>
      <c r="J13" s="110">
        <v>189.48</v>
      </c>
    </row>
    <row r="14" spans="1:10" s="183" customFormat="1" ht="29.25" customHeight="1" x14ac:dyDescent="0.2">
      <c r="A14" s="184" t="s">
        <v>276</v>
      </c>
      <c r="B14" s="107" t="s">
        <v>290</v>
      </c>
      <c r="C14" s="184" t="s">
        <v>154</v>
      </c>
      <c r="D14" s="184" t="s">
        <v>291</v>
      </c>
      <c r="E14" s="258" t="s">
        <v>277</v>
      </c>
      <c r="F14" s="258"/>
      <c r="G14" s="108" t="s">
        <v>93</v>
      </c>
      <c r="H14" s="109">
        <v>30</v>
      </c>
      <c r="I14" s="110">
        <v>8.44</v>
      </c>
      <c r="J14" s="110">
        <v>253.2</v>
      </c>
    </row>
    <row r="15" spans="1:10" s="183" customFormat="1" ht="24" customHeight="1" x14ac:dyDescent="0.2">
      <c r="A15" s="184" t="s">
        <v>276</v>
      </c>
      <c r="B15" s="107" t="s">
        <v>292</v>
      </c>
      <c r="C15" s="184" t="s">
        <v>154</v>
      </c>
      <c r="D15" s="184" t="s">
        <v>293</v>
      </c>
      <c r="E15" s="258" t="s">
        <v>277</v>
      </c>
      <c r="F15" s="258"/>
      <c r="G15" s="108" t="s">
        <v>249</v>
      </c>
      <c r="H15" s="109">
        <v>1</v>
      </c>
      <c r="I15" s="110">
        <v>21.98</v>
      </c>
      <c r="J15" s="110">
        <v>21.98</v>
      </c>
    </row>
    <row r="16" spans="1:10" s="183" customFormat="1" ht="14.25" x14ac:dyDescent="0.2">
      <c r="A16" s="181"/>
      <c r="B16" s="181"/>
      <c r="C16" s="181"/>
      <c r="D16" s="181"/>
      <c r="E16" s="181" t="s">
        <v>278</v>
      </c>
      <c r="F16" s="111">
        <v>50.54</v>
      </c>
      <c r="G16" s="181" t="s">
        <v>279</v>
      </c>
      <c r="H16" s="111">
        <v>0</v>
      </c>
      <c r="I16" s="181" t="s">
        <v>280</v>
      </c>
      <c r="J16" s="111">
        <v>50.54</v>
      </c>
    </row>
    <row r="17" spans="1:10" s="183" customFormat="1" thickBot="1" x14ac:dyDescent="0.25">
      <c r="A17" s="181"/>
      <c r="B17" s="181"/>
      <c r="C17" s="181"/>
      <c r="D17" s="181"/>
      <c r="E17" s="181" t="s">
        <v>281</v>
      </c>
      <c r="F17" s="111">
        <v>126.36</v>
      </c>
      <c r="G17" s="181"/>
      <c r="H17" s="259" t="s">
        <v>282</v>
      </c>
      <c r="I17" s="259"/>
      <c r="J17" s="111">
        <v>647.88</v>
      </c>
    </row>
    <row r="18" spans="1:10" s="183" customFormat="1" ht="0.95" customHeight="1" thickTop="1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0" s="183" customFormat="1" ht="18" customHeight="1" x14ac:dyDescent="0.2">
      <c r="A19" s="185" t="s">
        <v>185</v>
      </c>
      <c r="B19" s="87" t="s">
        <v>144</v>
      </c>
      <c r="C19" s="185" t="s">
        <v>145</v>
      </c>
      <c r="D19" s="185" t="s">
        <v>146</v>
      </c>
      <c r="E19" s="255" t="s">
        <v>271</v>
      </c>
      <c r="F19" s="255"/>
      <c r="G19" s="88" t="s">
        <v>147</v>
      </c>
      <c r="H19" s="87" t="s">
        <v>148</v>
      </c>
      <c r="I19" s="87" t="s">
        <v>149</v>
      </c>
      <c r="J19" s="87" t="s">
        <v>0</v>
      </c>
    </row>
    <row r="20" spans="1:10" s="183" customFormat="1" ht="24" customHeight="1" x14ac:dyDescent="0.2">
      <c r="A20" s="186" t="s">
        <v>272</v>
      </c>
      <c r="B20" s="93" t="s">
        <v>187</v>
      </c>
      <c r="C20" s="186" t="s">
        <v>182</v>
      </c>
      <c r="D20" s="186" t="s">
        <v>70</v>
      </c>
      <c r="E20" s="256" t="s">
        <v>283</v>
      </c>
      <c r="F20" s="256"/>
      <c r="G20" s="94" t="s">
        <v>93</v>
      </c>
      <c r="H20" s="102">
        <v>1</v>
      </c>
      <c r="I20" s="95">
        <v>9.64</v>
      </c>
      <c r="J20" s="95">
        <v>9.64</v>
      </c>
    </row>
    <row r="21" spans="1:10" s="183" customFormat="1" ht="24" customHeight="1" x14ac:dyDescent="0.2">
      <c r="A21" s="182" t="s">
        <v>274</v>
      </c>
      <c r="B21" s="103" t="s">
        <v>294</v>
      </c>
      <c r="C21" s="182" t="s">
        <v>154</v>
      </c>
      <c r="D21" s="182" t="s">
        <v>295</v>
      </c>
      <c r="E21" s="257" t="s">
        <v>275</v>
      </c>
      <c r="F21" s="257"/>
      <c r="G21" s="104" t="s">
        <v>156</v>
      </c>
      <c r="H21" s="105">
        <v>0.25</v>
      </c>
      <c r="I21" s="106">
        <v>22.37</v>
      </c>
      <c r="J21" s="106">
        <v>5.59</v>
      </c>
    </row>
    <row r="22" spans="1:10" s="183" customFormat="1" ht="24" customHeight="1" x14ac:dyDescent="0.2">
      <c r="A22" s="182" t="s">
        <v>274</v>
      </c>
      <c r="B22" s="103" t="s">
        <v>296</v>
      </c>
      <c r="C22" s="182" t="s">
        <v>154</v>
      </c>
      <c r="D22" s="182" t="s">
        <v>297</v>
      </c>
      <c r="E22" s="257" t="s">
        <v>275</v>
      </c>
      <c r="F22" s="257"/>
      <c r="G22" s="104" t="s">
        <v>156</v>
      </c>
      <c r="H22" s="105">
        <v>0.25</v>
      </c>
      <c r="I22" s="106">
        <v>16.21</v>
      </c>
      <c r="J22" s="106">
        <v>4.05</v>
      </c>
    </row>
    <row r="23" spans="1:10" s="183" customFormat="1" ht="14.25" x14ac:dyDescent="0.2">
      <c r="A23" s="181"/>
      <c r="B23" s="181"/>
      <c r="C23" s="181"/>
      <c r="D23" s="181"/>
      <c r="E23" s="181" t="s">
        <v>278</v>
      </c>
      <c r="F23" s="111">
        <v>7.23</v>
      </c>
      <c r="G23" s="181" t="s">
        <v>279</v>
      </c>
      <c r="H23" s="111">
        <v>0</v>
      </c>
      <c r="I23" s="181" t="s">
        <v>280</v>
      </c>
      <c r="J23" s="111">
        <v>7.23</v>
      </c>
    </row>
    <row r="24" spans="1:10" s="183" customFormat="1" thickBot="1" x14ac:dyDescent="0.25">
      <c r="A24" s="181"/>
      <c r="B24" s="181"/>
      <c r="C24" s="181"/>
      <c r="D24" s="181"/>
      <c r="E24" s="181" t="s">
        <v>281</v>
      </c>
      <c r="F24" s="111">
        <v>2.33</v>
      </c>
      <c r="G24" s="181"/>
      <c r="H24" s="259" t="s">
        <v>282</v>
      </c>
      <c r="I24" s="259"/>
      <c r="J24" s="111">
        <v>11.97</v>
      </c>
    </row>
    <row r="25" spans="1:10" s="183" customFormat="1" ht="0.95" customHeight="1" thickTop="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</row>
    <row r="26" spans="1:10" s="183" customFormat="1" ht="18" customHeight="1" x14ac:dyDescent="0.2">
      <c r="A26" s="185" t="s">
        <v>189</v>
      </c>
      <c r="B26" s="87" t="s">
        <v>144</v>
      </c>
      <c r="C26" s="185" t="s">
        <v>145</v>
      </c>
      <c r="D26" s="185" t="s">
        <v>146</v>
      </c>
      <c r="E26" s="255" t="s">
        <v>271</v>
      </c>
      <c r="F26" s="255"/>
      <c r="G26" s="88" t="s">
        <v>147</v>
      </c>
      <c r="H26" s="87" t="s">
        <v>148</v>
      </c>
      <c r="I26" s="87" t="s">
        <v>149</v>
      </c>
      <c r="J26" s="87" t="s">
        <v>0</v>
      </c>
    </row>
    <row r="27" spans="1:10" s="183" customFormat="1" ht="30" customHeight="1" x14ac:dyDescent="0.2">
      <c r="A27" s="186" t="s">
        <v>272</v>
      </c>
      <c r="B27" s="93" t="s">
        <v>190</v>
      </c>
      <c r="C27" s="186" t="s">
        <v>182</v>
      </c>
      <c r="D27" s="186" t="s">
        <v>191</v>
      </c>
      <c r="E27" s="256" t="s">
        <v>275</v>
      </c>
      <c r="F27" s="256"/>
      <c r="G27" s="94" t="s">
        <v>93</v>
      </c>
      <c r="H27" s="102">
        <v>1</v>
      </c>
      <c r="I27" s="95">
        <v>10.53</v>
      </c>
      <c r="J27" s="95">
        <v>10.53</v>
      </c>
    </row>
    <row r="28" spans="1:10" s="183" customFormat="1" ht="24" customHeight="1" x14ac:dyDescent="0.2">
      <c r="A28" s="182" t="s">
        <v>274</v>
      </c>
      <c r="B28" s="103" t="s">
        <v>296</v>
      </c>
      <c r="C28" s="182" t="s">
        <v>154</v>
      </c>
      <c r="D28" s="182" t="s">
        <v>297</v>
      </c>
      <c r="E28" s="257" t="s">
        <v>275</v>
      </c>
      <c r="F28" s="257"/>
      <c r="G28" s="104" t="s">
        <v>156</v>
      </c>
      <c r="H28" s="105">
        <v>0.1</v>
      </c>
      <c r="I28" s="106">
        <v>16.21</v>
      </c>
      <c r="J28" s="106">
        <v>1.62</v>
      </c>
    </row>
    <row r="29" spans="1:10" s="183" customFormat="1" ht="31.5" customHeight="1" x14ac:dyDescent="0.2">
      <c r="A29" s="184" t="s">
        <v>276</v>
      </c>
      <c r="B29" s="107" t="s">
        <v>298</v>
      </c>
      <c r="C29" s="184" t="s">
        <v>154</v>
      </c>
      <c r="D29" s="184" t="s">
        <v>299</v>
      </c>
      <c r="E29" s="258" t="s">
        <v>277</v>
      </c>
      <c r="F29" s="258"/>
      <c r="G29" s="108" t="s">
        <v>93</v>
      </c>
      <c r="H29" s="109">
        <v>1.1000000000000001</v>
      </c>
      <c r="I29" s="110">
        <v>2.6</v>
      </c>
      <c r="J29" s="110">
        <v>2.86</v>
      </c>
    </row>
    <row r="30" spans="1:10" s="183" customFormat="1" ht="24" customHeight="1" x14ac:dyDescent="0.2">
      <c r="A30" s="184" t="s">
        <v>276</v>
      </c>
      <c r="B30" s="107" t="s">
        <v>300</v>
      </c>
      <c r="C30" s="184" t="s">
        <v>154</v>
      </c>
      <c r="D30" s="184" t="s">
        <v>301</v>
      </c>
      <c r="E30" s="258" t="s">
        <v>277</v>
      </c>
      <c r="F30" s="258"/>
      <c r="G30" s="108" t="s">
        <v>249</v>
      </c>
      <c r="H30" s="109">
        <v>0.55000000000000004</v>
      </c>
      <c r="I30" s="110">
        <v>9.84</v>
      </c>
      <c r="J30" s="110">
        <v>5.41</v>
      </c>
    </row>
    <row r="31" spans="1:10" s="183" customFormat="1" ht="30" customHeight="1" x14ac:dyDescent="0.2">
      <c r="A31" s="184" t="s">
        <v>276</v>
      </c>
      <c r="B31" s="107" t="s">
        <v>302</v>
      </c>
      <c r="C31" s="184" t="s">
        <v>154</v>
      </c>
      <c r="D31" s="184" t="s">
        <v>303</v>
      </c>
      <c r="E31" s="258" t="s">
        <v>277</v>
      </c>
      <c r="F31" s="258"/>
      <c r="G31" s="108" t="s">
        <v>168</v>
      </c>
      <c r="H31" s="109">
        <v>0.7</v>
      </c>
      <c r="I31" s="110">
        <v>0.92</v>
      </c>
      <c r="J31" s="110">
        <v>0.64</v>
      </c>
    </row>
    <row r="32" spans="1:10" s="183" customFormat="1" ht="14.25" x14ac:dyDescent="0.2">
      <c r="A32" s="181"/>
      <c r="B32" s="181"/>
      <c r="C32" s="181"/>
      <c r="D32" s="181"/>
      <c r="E32" s="181" t="s">
        <v>278</v>
      </c>
      <c r="F32" s="111">
        <v>1.1399999999999999</v>
      </c>
      <c r="G32" s="181" t="s">
        <v>279</v>
      </c>
      <c r="H32" s="111">
        <v>0</v>
      </c>
      <c r="I32" s="181" t="s">
        <v>280</v>
      </c>
      <c r="J32" s="111">
        <v>1.1399999999999999</v>
      </c>
    </row>
    <row r="33" spans="1:10" s="183" customFormat="1" thickBot="1" x14ac:dyDescent="0.25">
      <c r="A33" s="181"/>
      <c r="B33" s="181"/>
      <c r="C33" s="181"/>
      <c r="D33" s="181"/>
      <c r="E33" s="181" t="s">
        <v>281</v>
      </c>
      <c r="F33" s="111">
        <v>2.5499999999999998</v>
      </c>
      <c r="G33" s="181"/>
      <c r="H33" s="259" t="s">
        <v>282</v>
      </c>
      <c r="I33" s="259"/>
      <c r="J33" s="111">
        <v>13.08</v>
      </c>
    </row>
    <row r="34" spans="1:10" s="183" customFormat="1" ht="0.95" customHeight="1" thickTop="1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0" s="183" customFormat="1" ht="18" customHeight="1" x14ac:dyDescent="0.2">
      <c r="A35" s="185" t="s">
        <v>201</v>
      </c>
      <c r="B35" s="87" t="s">
        <v>144</v>
      </c>
      <c r="C35" s="185" t="s">
        <v>145</v>
      </c>
      <c r="D35" s="185" t="s">
        <v>146</v>
      </c>
      <c r="E35" s="255" t="s">
        <v>271</v>
      </c>
      <c r="F35" s="255"/>
      <c r="G35" s="88" t="s">
        <v>147</v>
      </c>
      <c r="H35" s="87" t="s">
        <v>148</v>
      </c>
      <c r="I35" s="87" t="s">
        <v>149</v>
      </c>
      <c r="J35" s="87" t="s">
        <v>0</v>
      </c>
    </row>
    <row r="36" spans="1:10" s="183" customFormat="1" ht="30.75" customHeight="1" x14ac:dyDescent="0.2">
      <c r="A36" s="186" t="s">
        <v>272</v>
      </c>
      <c r="B36" s="93" t="s">
        <v>194</v>
      </c>
      <c r="C36" s="186" t="s">
        <v>182</v>
      </c>
      <c r="D36" s="186" t="s">
        <v>469</v>
      </c>
      <c r="E36" s="256" t="s">
        <v>304</v>
      </c>
      <c r="F36" s="256"/>
      <c r="G36" s="94" t="s">
        <v>195</v>
      </c>
      <c r="H36" s="102">
        <v>1</v>
      </c>
      <c r="I36" s="95">
        <v>23.07</v>
      </c>
      <c r="J36" s="95">
        <v>23.07</v>
      </c>
    </row>
    <row r="37" spans="1:10" s="183" customFormat="1" ht="24" customHeight="1" x14ac:dyDescent="0.2">
      <c r="A37" s="182" t="s">
        <v>274</v>
      </c>
      <c r="B37" s="103" t="s">
        <v>305</v>
      </c>
      <c r="C37" s="182" t="s">
        <v>198</v>
      </c>
      <c r="D37" s="182" t="s">
        <v>306</v>
      </c>
      <c r="E37" s="257" t="s">
        <v>265</v>
      </c>
      <c r="F37" s="257"/>
      <c r="G37" s="104" t="s">
        <v>1</v>
      </c>
      <c r="H37" s="105">
        <v>1.67E-3</v>
      </c>
      <c r="I37" s="106">
        <v>364.19</v>
      </c>
      <c r="J37" s="106">
        <v>0.6</v>
      </c>
    </row>
    <row r="38" spans="1:10" s="183" customFormat="1" ht="36" customHeight="1" x14ac:dyDescent="0.2">
      <c r="A38" s="182" t="s">
        <v>274</v>
      </c>
      <c r="B38" s="103" t="s">
        <v>307</v>
      </c>
      <c r="C38" s="182" t="s">
        <v>198</v>
      </c>
      <c r="D38" s="182" t="s">
        <v>308</v>
      </c>
      <c r="E38" s="257" t="s">
        <v>265</v>
      </c>
      <c r="F38" s="257"/>
      <c r="G38" s="104" t="s">
        <v>309</v>
      </c>
      <c r="H38" s="105">
        <v>8.0479999999999996E-2</v>
      </c>
      <c r="I38" s="106">
        <v>28.62</v>
      </c>
      <c r="J38" s="106">
        <v>2.2999999999999998</v>
      </c>
    </row>
    <row r="39" spans="1:10" s="183" customFormat="1" ht="36" customHeight="1" x14ac:dyDescent="0.2">
      <c r="A39" s="184" t="s">
        <v>276</v>
      </c>
      <c r="B39" s="107" t="s">
        <v>310</v>
      </c>
      <c r="C39" s="184" t="s">
        <v>198</v>
      </c>
      <c r="D39" s="184" t="s">
        <v>311</v>
      </c>
      <c r="E39" s="258" t="s">
        <v>277</v>
      </c>
      <c r="F39" s="258"/>
      <c r="G39" s="108" t="s">
        <v>312</v>
      </c>
      <c r="H39" s="109">
        <v>1.0582</v>
      </c>
      <c r="I39" s="110">
        <v>19.0686</v>
      </c>
      <c r="J39" s="110">
        <v>20.170000000000002</v>
      </c>
    </row>
    <row r="40" spans="1:10" s="183" customFormat="1" ht="14.25" x14ac:dyDescent="0.2">
      <c r="A40" s="181"/>
      <c r="B40" s="181"/>
      <c r="C40" s="181"/>
      <c r="D40" s="181"/>
      <c r="E40" s="181" t="s">
        <v>278</v>
      </c>
      <c r="F40" s="111">
        <v>0.7</v>
      </c>
      <c r="G40" s="181" t="s">
        <v>279</v>
      </c>
      <c r="H40" s="111">
        <v>0</v>
      </c>
      <c r="I40" s="181" t="s">
        <v>280</v>
      </c>
      <c r="J40" s="111">
        <v>0.7</v>
      </c>
    </row>
    <row r="41" spans="1:10" s="183" customFormat="1" thickBot="1" x14ac:dyDescent="0.25">
      <c r="A41" s="181"/>
      <c r="B41" s="181"/>
      <c r="C41" s="181"/>
      <c r="D41" s="181"/>
      <c r="E41" s="181" t="s">
        <v>281</v>
      </c>
      <c r="F41" s="111">
        <v>5.58</v>
      </c>
      <c r="G41" s="181"/>
      <c r="H41" s="259" t="s">
        <v>282</v>
      </c>
      <c r="I41" s="259"/>
      <c r="J41" s="111">
        <v>28.65</v>
      </c>
    </row>
    <row r="42" spans="1:10" s="183" customFormat="1" ht="0.95" customHeight="1" thickTop="1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0" s="183" customFormat="1" ht="18" customHeight="1" x14ac:dyDescent="0.2">
      <c r="A43" s="185" t="s">
        <v>483</v>
      </c>
      <c r="B43" s="87" t="s">
        <v>144</v>
      </c>
      <c r="C43" s="185" t="s">
        <v>145</v>
      </c>
      <c r="D43" s="185" t="s">
        <v>146</v>
      </c>
      <c r="E43" s="255" t="s">
        <v>271</v>
      </c>
      <c r="F43" s="255"/>
      <c r="G43" s="88" t="s">
        <v>147</v>
      </c>
      <c r="H43" s="87" t="s">
        <v>148</v>
      </c>
      <c r="I43" s="87" t="s">
        <v>149</v>
      </c>
      <c r="J43" s="87" t="s">
        <v>0</v>
      </c>
    </row>
    <row r="44" spans="1:10" s="183" customFormat="1" ht="33.75" customHeight="1" x14ac:dyDescent="0.2">
      <c r="A44" s="186" t="s">
        <v>272</v>
      </c>
      <c r="B44" s="93" t="s">
        <v>392</v>
      </c>
      <c r="C44" s="186" t="s">
        <v>182</v>
      </c>
      <c r="D44" s="186" t="s">
        <v>233</v>
      </c>
      <c r="E44" s="256" t="s">
        <v>314</v>
      </c>
      <c r="F44" s="256"/>
      <c r="G44" s="94" t="s">
        <v>156</v>
      </c>
      <c r="H44" s="102">
        <v>1</v>
      </c>
      <c r="I44" s="95">
        <v>23.46</v>
      </c>
      <c r="J44" s="95">
        <v>23.46</v>
      </c>
    </row>
    <row r="45" spans="1:10" s="183" customFormat="1" ht="36.75" customHeight="1" x14ac:dyDescent="0.2">
      <c r="A45" s="184" t="s">
        <v>276</v>
      </c>
      <c r="B45" s="107" t="s">
        <v>622</v>
      </c>
      <c r="C45" s="184" t="s">
        <v>154</v>
      </c>
      <c r="D45" s="184" t="s">
        <v>623</v>
      </c>
      <c r="E45" s="258" t="s">
        <v>324</v>
      </c>
      <c r="F45" s="258"/>
      <c r="G45" s="108" t="s">
        <v>156</v>
      </c>
      <c r="H45" s="109">
        <v>1</v>
      </c>
      <c r="I45" s="110">
        <v>17.64</v>
      </c>
      <c r="J45" s="110">
        <v>17.64</v>
      </c>
    </row>
    <row r="46" spans="1:10" s="183" customFormat="1" ht="24" customHeight="1" x14ac:dyDescent="0.2">
      <c r="A46" s="184" t="s">
        <v>276</v>
      </c>
      <c r="B46" s="107" t="s">
        <v>624</v>
      </c>
      <c r="C46" s="184" t="s">
        <v>182</v>
      </c>
      <c r="D46" s="184" t="s">
        <v>625</v>
      </c>
      <c r="E46" s="258" t="s">
        <v>277</v>
      </c>
      <c r="F46" s="258"/>
      <c r="G46" s="108" t="s">
        <v>325</v>
      </c>
      <c r="H46" s="109">
        <v>1</v>
      </c>
      <c r="I46" s="110">
        <v>5.82</v>
      </c>
      <c r="J46" s="110">
        <v>5.82</v>
      </c>
    </row>
    <row r="47" spans="1:10" s="183" customFormat="1" ht="14.25" x14ac:dyDescent="0.2">
      <c r="A47" s="181"/>
      <c r="B47" s="181"/>
      <c r="C47" s="181"/>
      <c r="D47" s="181"/>
      <c r="E47" s="181" t="s">
        <v>278</v>
      </c>
      <c r="F47" s="111">
        <v>0</v>
      </c>
      <c r="G47" s="181" t="s">
        <v>279</v>
      </c>
      <c r="H47" s="111">
        <v>0</v>
      </c>
      <c r="I47" s="181" t="s">
        <v>280</v>
      </c>
      <c r="J47" s="111">
        <v>0</v>
      </c>
    </row>
    <row r="48" spans="1:10" s="183" customFormat="1" thickBot="1" x14ac:dyDescent="0.25">
      <c r="A48" s="181"/>
      <c r="B48" s="181"/>
      <c r="C48" s="181"/>
      <c r="D48" s="181"/>
      <c r="E48" s="181" t="s">
        <v>281</v>
      </c>
      <c r="F48" s="111">
        <v>5.68</v>
      </c>
      <c r="G48" s="181"/>
      <c r="H48" s="259" t="s">
        <v>282</v>
      </c>
      <c r="I48" s="259"/>
      <c r="J48" s="111">
        <v>29.14</v>
      </c>
    </row>
    <row r="49" spans="1:10" s="183" customFormat="1" ht="0.95" customHeight="1" thickTop="1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</row>
    <row r="50" spans="1:10" s="183" customFormat="1" ht="18" customHeight="1" x14ac:dyDescent="0.2">
      <c r="A50" s="185" t="s">
        <v>511</v>
      </c>
      <c r="B50" s="87" t="s">
        <v>144</v>
      </c>
      <c r="C50" s="185" t="s">
        <v>145</v>
      </c>
      <c r="D50" s="185" t="s">
        <v>146</v>
      </c>
      <c r="E50" s="255" t="s">
        <v>271</v>
      </c>
      <c r="F50" s="255"/>
      <c r="G50" s="88" t="s">
        <v>147</v>
      </c>
      <c r="H50" s="87" t="s">
        <v>148</v>
      </c>
      <c r="I50" s="87" t="s">
        <v>149</v>
      </c>
      <c r="J50" s="87" t="s">
        <v>0</v>
      </c>
    </row>
    <row r="51" spans="1:10" s="183" customFormat="1" ht="33" customHeight="1" x14ac:dyDescent="0.2">
      <c r="A51" s="186" t="s">
        <v>272</v>
      </c>
      <c r="B51" s="93" t="s">
        <v>715</v>
      </c>
      <c r="C51" s="186" t="s">
        <v>182</v>
      </c>
      <c r="D51" s="186" t="s">
        <v>716</v>
      </c>
      <c r="E51" s="256" t="s">
        <v>275</v>
      </c>
      <c r="F51" s="256"/>
      <c r="G51" s="94" t="s">
        <v>3</v>
      </c>
      <c r="H51" s="102">
        <v>1</v>
      </c>
      <c r="I51" s="95">
        <v>198.37</v>
      </c>
      <c r="J51" s="95">
        <v>198.37</v>
      </c>
    </row>
    <row r="52" spans="1:10" s="183" customFormat="1" ht="24" customHeight="1" x14ac:dyDescent="0.2">
      <c r="A52" s="182" t="s">
        <v>274</v>
      </c>
      <c r="B52" s="103" t="s">
        <v>296</v>
      </c>
      <c r="C52" s="182" t="s">
        <v>154</v>
      </c>
      <c r="D52" s="182" t="s">
        <v>297</v>
      </c>
      <c r="E52" s="257" t="s">
        <v>275</v>
      </c>
      <c r="F52" s="257"/>
      <c r="G52" s="104" t="s">
        <v>156</v>
      </c>
      <c r="H52" s="105">
        <v>2.5</v>
      </c>
      <c r="I52" s="106">
        <v>16.21</v>
      </c>
      <c r="J52" s="106">
        <v>40.520000000000003</v>
      </c>
    </row>
    <row r="53" spans="1:10" s="183" customFormat="1" ht="36" customHeight="1" x14ac:dyDescent="0.2">
      <c r="A53" s="182" t="s">
        <v>274</v>
      </c>
      <c r="B53" s="103" t="s">
        <v>724</v>
      </c>
      <c r="C53" s="182" t="s">
        <v>154</v>
      </c>
      <c r="D53" s="182" t="s">
        <v>725</v>
      </c>
      <c r="E53" s="257" t="s">
        <v>314</v>
      </c>
      <c r="F53" s="257"/>
      <c r="G53" s="104" t="s">
        <v>316</v>
      </c>
      <c r="H53" s="105">
        <v>0.15</v>
      </c>
      <c r="I53" s="106">
        <v>206.98</v>
      </c>
      <c r="J53" s="106">
        <v>31.04</v>
      </c>
    </row>
    <row r="54" spans="1:10" s="183" customFormat="1" ht="36" customHeight="1" x14ac:dyDescent="0.2">
      <c r="A54" s="182" t="s">
        <v>274</v>
      </c>
      <c r="B54" s="103" t="s">
        <v>726</v>
      </c>
      <c r="C54" s="182" t="s">
        <v>154</v>
      </c>
      <c r="D54" s="182" t="s">
        <v>727</v>
      </c>
      <c r="E54" s="257" t="s">
        <v>314</v>
      </c>
      <c r="F54" s="257"/>
      <c r="G54" s="104" t="s">
        <v>315</v>
      </c>
      <c r="H54" s="105">
        <v>0.36</v>
      </c>
      <c r="I54" s="106">
        <v>76.66</v>
      </c>
      <c r="J54" s="106">
        <v>27.59</v>
      </c>
    </row>
    <row r="55" spans="1:10" s="183" customFormat="1" ht="31.5" customHeight="1" x14ac:dyDescent="0.2">
      <c r="A55" s="184" t="s">
        <v>276</v>
      </c>
      <c r="B55" s="107" t="s">
        <v>728</v>
      </c>
      <c r="C55" s="184" t="s">
        <v>154</v>
      </c>
      <c r="D55" s="184" t="s">
        <v>729</v>
      </c>
      <c r="E55" s="258" t="s">
        <v>277</v>
      </c>
      <c r="F55" s="258"/>
      <c r="G55" s="108" t="s">
        <v>3</v>
      </c>
      <c r="H55" s="109">
        <v>1.1000000000000001</v>
      </c>
      <c r="I55" s="110">
        <v>90.2</v>
      </c>
      <c r="J55" s="110">
        <v>99.22</v>
      </c>
    </row>
    <row r="56" spans="1:10" s="183" customFormat="1" ht="14.25" x14ac:dyDescent="0.2">
      <c r="A56" s="181"/>
      <c r="B56" s="181"/>
      <c r="C56" s="181"/>
      <c r="D56" s="181"/>
      <c r="E56" s="181" t="s">
        <v>278</v>
      </c>
      <c r="F56" s="111">
        <v>38.21</v>
      </c>
      <c r="G56" s="181" t="s">
        <v>279</v>
      </c>
      <c r="H56" s="111">
        <v>0</v>
      </c>
      <c r="I56" s="181" t="s">
        <v>280</v>
      </c>
      <c r="J56" s="111">
        <v>38.21</v>
      </c>
    </row>
    <row r="57" spans="1:10" s="183" customFormat="1" thickBot="1" x14ac:dyDescent="0.25">
      <c r="A57" s="181"/>
      <c r="B57" s="181"/>
      <c r="C57" s="181"/>
      <c r="D57" s="181"/>
      <c r="E57" s="181" t="s">
        <v>281</v>
      </c>
      <c r="F57" s="111">
        <v>48.06</v>
      </c>
      <c r="G57" s="181"/>
      <c r="H57" s="259" t="s">
        <v>282</v>
      </c>
      <c r="I57" s="259"/>
      <c r="J57" s="111">
        <v>246.43</v>
      </c>
    </row>
    <row r="58" spans="1:10" s="183" customFormat="1" ht="0.95" customHeight="1" thickTop="1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</row>
    <row r="59" spans="1:10" s="183" customFormat="1" ht="18" customHeight="1" x14ac:dyDescent="0.2">
      <c r="A59" s="185" t="s">
        <v>523</v>
      </c>
      <c r="B59" s="87" t="s">
        <v>144</v>
      </c>
      <c r="C59" s="185" t="s">
        <v>145</v>
      </c>
      <c r="D59" s="185" t="s">
        <v>146</v>
      </c>
      <c r="E59" s="255" t="s">
        <v>271</v>
      </c>
      <c r="F59" s="255"/>
      <c r="G59" s="88" t="s">
        <v>147</v>
      </c>
      <c r="H59" s="87" t="s">
        <v>148</v>
      </c>
      <c r="I59" s="87" t="s">
        <v>149</v>
      </c>
      <c r="J59" s="87" t="s">
        <v>0</v>
      </c>
    </row>
    <row r="60" spans="1:10" s="183" customFormat="1" ht="47.25" customHeight="1" x14ac:dyDescent="0.2">
      <c r="A60" s="186" t="s">
        <v>272</v>
      </c>
      <c r="B60" s="93" t="s">
        <v>524</v>
      </c>
      <c r="C60" s="186" t="s">
        <v>182</v>
      </c>
      <c r="D60" s="186" t="s">
        <v>246</v>
      </c>
      <c r="E60" s="256" t="s">
        <v>327</v>
      </c>
      <c r="F60" s="256"/>
      <c r="G60" s="94" t="s">
        <v>2</v>
      </c>
      <c r="H60" s="102">
        <v>1</v>
      </c>
      <c r="I60" s="95">
        <v>14647.7</v>
      </c>
      <c r="J60" s="95">
        <v>14647.7</v>
      </c>
    </row>
    <row r="61" spans="1:10" s="183" customFormat="1" ht="36" customHeight="1" x14ac:dyDescent="0.2">
      <c r="A61" s="182" t="s">
        <v>274</v>
      </c>
      <c r="B61" s="103" t="s">
        <v>328</v>
      </c>
      <c r="C61" s="182" t="s">
        <v>154</v>
      </c>
      <c r="D61" s="182" t="s">
        <v>329</v>
      </c>
      <c r="E61" s="257" t="s">
        <v>326</v>
      </c>
      <c r="F61" s="257"/>
      <c r="G61" s="104" t="s">
        <v>3</v>
      </c>
      <c r="H61" s="105">
        <v>3.98</v>
      </c>
      <c r="I61" s="106">
        <v>428.95</v>
      </c>
      <c r="J61" s="106">
        <v>1707.22</v>
      </c>
    </row>
    <row r="62" spans="1:10" s="183" customFormat="1" ht="36" customHeight="1" x14ac:dyDescent="0.2">
      <c r="A62" s="182" t="s">
        <v>274</v>
      </c>
      <c r="B62" s="103" t="s">
        <v>330</v>
      </c>
      <c r="C62" s="182" t="s">
        <v>154</v>
      </c>
      <c r="D62" s="182" t="s">
        <v>331</v>
      </c>
      <c r="E62" s="257" t="s">
        <v>326</v>
      </c>
      <c r="F62" s="257"/>
      <c r="G62" s="104" t="s">
        <v>1</v>
      </c>
      <c r="H62" s="105">
        <v>31.68</v>
      </c>
      <c r="I62" s="106">
        <v>210.22</v>
      </c>
      <c r="J62" s="106">
        <v>6659.76</v>
      </c>
    </row>
    <row r="63" spans="1:10" s="183" customFormat="1" ht="45.75" customHeight="1" x14ac:dyDescent="0.2">
      <c r="A63" s="182" t="s">
        <v>274</v>
      </c>
      <c r="B63" s="103" t="s">
        <v>332</v>
      </c>
      <c r="C63" s="182" t="s">
        <v>154</v>
      </c>
      <c r="D63" s="182" t="s">
        <v>333</v>
      </c>
      <c r="E63" s="257" t="s">
        <v>326</v>
      </c>
      <c r="F63" s="257"/>
      <c r="G63" s="104" t="s">
        <v>3</v>
      </c>
      <c r="H63" s="105">
        <v>0.2</v>
      </c>
      <c r="I63" s="106">
        <v>336.66</v>
      </c>
      <c r="J63" s="106">
        <v>67.33</v>
      </c>
    </row>
    <row r="64" spans="1:10" s="183" customFormat="1" ht="36" customHeight="1" x14ac:dyDescent="0.2">
      <c r="A64" s="182" t="s">
        <v>274</v>
      </c>
      <c r="B64" s="103" t="s">
        <v>334</v>
      </c>
      <c r="C64" s="182" t="s">
        <v>154</v>
      </c>
      <c r="D64" s="182" t="s">
        <v>335</v>
      </c>
      <c r="E64" s="257" t="s">
        <v>326</v>
      </c>
      <c r="F64" s="257"/>
      <c r="G64" s="104" t="s">
        <v>3</v>
      </c>
      <c r="H64" s="105">
        <v>0.47</v>
      </c>
      <c r="I64" s="106">
        <v>410.89</v>
      </c>
      <c r="J64" s="106">
        <v>193.11</v>
      </c>
    </row>
    <row r="65" spans="1:10" s="183" customFormat="1" ht="24" customHeight="1" x14ac:dyDescent="0.2">
      <c r="A65" s="182" t="s">
        <v>274</v>
      </c>
      <c r="B65" s="103" t="s">
        <v>247</v>
      </c>
      <c r="C65" s="182" t="s">
        <v>160</v>
      </c>
      <c r="D65" s="182" t="s">
        <v>248</v>
      </c>
      <c r="E65" s="257" t="s">
        <v>265</v>
      </c>
      <c r="F65" s="257"/>
      <c r="G65" s="104" t="s">
        <v>249</v>
      </c>
      <c r="H65" s="105">
        <v>439.24</v>
      </c>
      <c r="I65" s="106">
        <v>12.45</v>
      </c>
      <c r="J65" s="106">
        <v>5468.53</v>
      </c>
    </row>
    <row r="66" spans="1:10" s="183" customFormat="1" ht="43.5" customHeight="1" x14ac:dyDescent="0.2">
      <c r="A66" s="182" t="s">
        <v>274</v>
      </c>
      <c r="B66" s="103" t="s">
        <v>171</v>
      </c>
      <c r="C66" s="182" t="s">
        <v>154</v>
      </c>
      <c r="D66" s="182" t="s">
        <v>172</v>
      </c>
      <c r="E66" s="257" t="s">
        <v>326</v>
      </c>
      <c r="F66" s="257"/>
      <c r="G66" s="104" t="s">
        <v>3</v>
      </c>
      <c r="H66" s="105">
        <v>0.2</v>
      </c>
      <c r="I66" s="106">
        <v>137.71</v>
      </c>
      <c r="J66" s="106">
        <v>27.54</v>
      </c>
    </row>
    <row r="67" spans="1:10" s="183" customFormat="1" ht="36" customHeight="1" x14ac:dyDescent="0.2">
      <c r="A67" s="182" t="s">
        <v>274</v>
      </c>
      <c r="B67" s="103" t="s">
        <v>336</v>
      </c>
      <c r="C67" s="182" t="s">
        <v>182</v>
      </c>
      <c r="D67" s="182" t="s">
        <v>603</v>
      </c>
      <c r="E67" s="257" t="s">
        <v>275</v>
      </c>
      <c r="F67" s="257"/>
      <c r="G67" s="104" t="s">
        <v>3</v>
      </c>
      <c r="H67" s="105">
        <v>3.33</v>
      </c>
      <c r="I67" s="106">
        <v>30.62</v>
      </c>
      <c r="J67" s="106">
        <v>101.96</v>
      </c>
    </row>
    <row r="68" spans="1:10" s="183" customFormat="1" ht="43.5" customHeight="1" x14ac:dyDescent="0.2">
      <c r="A68" s="182" t="s">
        <v>274</v>
      </c>
      <c r="B68" s="103" t="s">
        <v>337</v>
      </c>
      <c r="C68" s="182" t="s">
        <v>160</v>
      </c>
      <c r="D68" s="182" t="s">
        <v>338</v>
      </c>
      <c r="E68" s="257" t="s">
        <v>265</v>
      </c>
      <c r="F68" s="257"/>
      <c r="G68" s="104" t="s">
        <v>168</v>
      </c>
      <c r="H68" s="105">
        <v>1</v>
      </c>
      <c r="I68" s="106">
        <v>422.25</v>
      </c>
      <c r="J68" s="106">
        <v>422.25</v>
      </c>
    </row>
    <row r="69" spans="1:10" s="183" customFormat="1" ht="14.25" x14ac:dyDescent="0.2">
      <c r="A69" s="181"/>
      <c r="B69" s="181"/>
      <c r="C69" s="181"/>
      <c r="D69" s="181"/>
      <c r="E69" s="181" t="s">
        <v>278</v>
      </c>
      <c r="F69" s="111">
        <v>2118.2399999999998</v>
      </c>
      <c r="G69" s="181" t="s">
        <v>279</v>
      </c>
      <c r="H69" s="111">
        <v>0</v>
      </c>
      <c r="I69" s="181" t="s">
        <v>280</v>
      </c>
      <c r="J69" s="111">
        <v>2118.2399999999998</v>
      </c>
    </row>
    <row r="70" spans="1:10" s="183" customFormat="1" thickBot="1" x14ac:dyDescent="0.25">
      <c r="A70" s="181"/>
      <c r="B70" s="181"/>
      <c r="C70" s="181"/>
      <c r="D70" s="181"/>
      <c r="E70" s="181" t="s">
        <v>281</v>
      </c>
      <c r="F70" s="111">
        <v>3549.13</v>
      </c>
      <c r="G70" s="181"/>
      <c r="H70" s="259" t="s">
        <v>282</v>
      </c>
      <c r="I70" s="259"/>
      <c r="J70" s="111">
        <v>18196.830000000002</v>
      </c>
    </row>
    <row r="71" spans="1:10" s="183" customFormat="1" ht="0.95" customHeight="1" thickTop="1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</row>
    <row r="72" spans="1:10" s="183" customFormat="1" ht="18" customHeight="1" x14ac:dyDescent="0.2">
      <c r="A72" s="185" t="s">
        <v>525</v>
      </c>
      <c r="B72" s="87" t="s">
        <v>144</v>
      </c>
      <c r="C72" s="185" t="s">
        <v>145</v>
      </c>
      <c r="D72" s="185" t="s">
        <v>146</v>
      </c>
      <c r="E72" s="255" t="s">
        <v>271</v>
      </c>
      <c r="F72" s="255"/>
      <c r="G72" s="88" t="s">
        <v>147</v>
      </c>
      <c r="H72" s="87" t="s">
        <v>148</v>
      </c>
      <c r="I72" s="87" t="s">
        <v>149</v>
      </c>
      <c r="J72" s="87" t="s">
        <v>0</v>
      </c>
    </row>
    <row r="73" spans="1:10" s="183" customFormat="1" ht="46.5" customHeight="1" x14ac:dyDescent="0.2">
      <c r="A73" s="186" t="s">
        <v>272</v>
      </c>
      <c r="B73" s="93" t="s">
        <v>526</v>
      </c>
      <c r="C73" s="186" t="s">
        <v>182</v>
      </c>
      <c r="D73" s="186" t="s">
        <v>527</v>
      </c>
      <c r="E73" s="256" t="s">
        <v>327</v>
      </c>
      <c r="F73" s="256"/>
      <c r="G73" s="94" t="s">
        <v>2</v>
      </c>
      <c r="H73" s="102">
        <v>1</v>
      </c>
      <c r="I73" s="95">
        <v>21936.65</v>
      </c>
      <c r="J73" s="95">
        <v>21936.65</v>
      </c>
    </row>
    <row r="74" spans="1:10" s="183" customFormat="1" ht="36" customHeight="1" x14ac:dyDescent="0.2">
      <c r="A74" s="182" t="s">
        <v>274</v>
      </c>
      <c r="B74" s="103" t="s">
        <v>328</v>
      </c>
      <c r="C74" s="182" t="s">
        <v>154</v>
      </c>
      <c r="D74" s="182" t="s">
        <v>329</v>
      </c>
      <c r="E74" s="257" t="s">
        <v>326</v>
      </c>
      <c r="F74" s="257"/>
      <c r="G74" s="104" t="s">
        <v>3</v>
      </c>
      <c r="H74" s="105">
        <v>5.67</v>
      </c>
      <c r="I74" s="106">
        <v>428.95</v>
      </c>
      <c r="J74" s="106">
        <v>2432.14</v>
      </c>
    </row>
    <row r="75" spans="1:10" s="183" customFormat="1" ht="36" customHeight="1" x14ac:dyDescent="0.2">
      <c r="A75" s="182" t="s">
        <v>274</v>
      </c>
      <c r="B75" s="103" t="s">
        <v>330</v>
      </c>
      <c r="C75" s="182" t="s">
        <v>154</v>
      </c>
      <c r="D75" s="182" t="s">
        <v>331</v>
      </c>
      <c r="E75" s="257" t="s">
        <v>326</v>
      </c>
      <c r="F75" s="257"/>
      <c r="G75" s="104" t="s">
        <v>1</v>
      </c>
      <c r="H75" s="105">
        <v>45.56</v>
      </c>
      <c r="I75" s="106">
        <v>210.22</v>
      </c>
      <c r="J75" s="106">
        <v>9577.6200000000008</v>
      </c>
    </row>
    <row r="76" spans="1:10" s="183" customFormat="1" ht="48.75" customHeight="1" x14ac:dyDescent="0.2">
      <c r="A76" s="182" t="s">
        <v>274</v>
      </c>
      <c r="B76" s="103" t="s">
        <v>332</v>
      </c>
      <c r="C76" s="182" t="s">
        <v>154</v>
      </c>
      <c r="D76" s="182" t="s">
        <v>333</v>
      </c>
      <c r="E76" s="257" t="s">
        <v>326</v>
      </c>
      <c r="F76" s="257"/>
      <c r="G76" s="104" t="s">
        <v>3</v>
      </c>
      <c r="H76" s="105">
        <v>0.2</v>
      </c>
      <c r="I76" s="106">
        <v>336.66</v>
      </c>
      <c r="J76" s="106">
        <v>67.33</v>
      </c>
    </row>
    <row r="77" spans="1:10" s="183" customFormat="1" ht="36" customHeight="1" x14ac:dyDescent="0.2">
      <c r="A77" s="182" t="s">
        <v>274</v>
      </c>
      <c r="B77" s="103" t="s">
        <v>334</v>
      </c>
      <c r="C77" s="182" t="s">
        <v>154</v>
      </c>
      <c r="D77" s="182" t="s">
        <v>335</v>
      </c>
      <c r="E77" s="257" t="s">
        <v>326</v>
      </c>
      <c r="F77" s="257"/>
      <c r="G77" s="104" t="s">
        <v>3</v>
      </c>
      <c r="H77" s="105">
        <v>0.47</v>
      </c>
      <c r="I77" s="106">
        <v>410.89</v>
      </c>
      <c r="J77" s="106">
        <v>193.11</v>
      </c>
    </row>
    <row r="78" spans="1:10" s="183" customFormat="1" ht="24" customHeight="1" x14ac:dyDescent="0.2">
      <c r="A78" s="182" t="s">
        <v>274</v>
      </c>
      <c r="B78" s="103" t="s">
        <v>247</v>
      </c>
      <c r="C78" s="182" t="s">
        <v>160</v>
      </c>
      <c r="D78" s="182" t="s">
        <v>248</v>
      </c>
      <c r="E78" s="257" t="s">
        <v>265</v>
      </c>
      <c r="F78" s="257"/>
      <c r="G78" s="104" t="s">
        <v>249</v>
      </c>
      <c r="H78" s="105">
        <v>724.8</v>
      </c>
      <c r="I78" s="106">
        <v>12.45</v>
      </c>
      <c r="J78" s="106">
        <v>9023.76</v>
      </c>
    </row>
    <row r="79" spans="1:10" s="183" customFormat="1" ht="42.75" customHeight="1" x14ac:dyDescent="0.2">
      <c r="A79" s="182" t="s">
        <v>274</v>
      </c>
      <c r="B79" s="103" t="s">
        <v>171</v>
      </c>
      <c r="C79" s="182" t="s">
        <v>154</v>
      </c>
      <c r="D79" s="182" t="s">
        <v>172</v>
      </c>
      <c r="E79" s="257" t="s">
        <v>326</v>
      </c>
      <c r="F79" s="257"/>
      <c r="G79" s="104" t="s">
        <v>3</v>
      </c>
      <c r="H79" s="105">
        <v>0.2</v>
      </c>
      <c r="I79" s="106">
        <v>137.71</v>
      </c>
      <c r="J79" s="106">
        <v>27.54</v>
      </c>
    </row>
    <row r="80" spans="1:10" s="183" customFormat="1" ht="36" customHeight="1" x14ac:dyDescent="0.2">
      <c r="A80" s="182" t="s">
        <v>274</v>
      </c>
      <c r="B80" s="103" t="s">
        <v>336</v>
      </c>
      <c r="C80" s="182" t="s">
        <v>182</v>
      </c>
      <c r="D80" s="182" t="s">
        <v>603</v>
      </c>
      <c r="E80" s="257" t="s">
        <v>275</v>
      </c>
      <c r="F80" s="257"/>
      <c r="G80" s="104" t="s">
        <v>3</v>
      </c>
      <c r="H80" s="105">
        <v>6.3</v>
      </c>
      <c r="I80" s="106">
        <v>30.62</v>
      </c>
      <c r="J80" s="106">
        <v>192.9</v>
      </c>
    </row>
    <row r="81" spans="1:10" s="183" customFormat="1" ht="43.5" customHeight="1" x14ac:dyDescent="0.2">
      <c r="A81" s="182" t="s">
        <v>274</v>
      </c>
      <c r="B81" s="103" t="s">
        <v>337</v>
      </c>
      <c r="C81" s="182" t="s">
        <v>160</v>
      </c>
      <c r="D81" s="182" t="s">
        <v>338</v>
      </c>
      <c r="E81" s="257" t="s">
        <v>265</v>
      </c>
      <c r="F81" s="257"/>
      <c r="G81" s="104" t="s">
        <v>168</v>
      </c>
      <c r="H81" s="105">
        <v>1</v>
      </c>
      <c r="I81" s="106">
        <v>422.25</v>
      </c>
      <c r="J81" s="106">
        <v>422.25</v>
      </c>
    </row>
    <row r="82" spans="1:10" s="183" customFormat="1" ht="14.25" x14ac:dyDescent="0.2">
      <c r="A82" s="181"/>
      <c r="B82" s="181"/>
      <c r="C82" s="181"/>
      <c r="D82" s="181"/>
      <c r="E82" s="181" t="s">
        <v>278</v>
      </c>
      <c r="F82" s="111">
        <v>3212.1</v>
      </c>
      <c r="G82" s="181" t="s">
        <v>279</v>
      </c>
      <c r="H82" s="111">
        <v>0</v>
      </c>
      <c r="I82" s="181" t="s">
        <v>280</v>
      </c>
      <c r="J82" s="111">
        <v>3212.1</v>
      </c>
    </row>
    <row r="83" spans="1:10" s="183" customFormat="1" thickBot="1" x14ac:dyDescent="0.25">
      <c r="A83" s="181"/>
      <c r="B83" s="181"/>
      <c r="C83" s="181"/>
      <c r="D83" s="181"/>
      <c r="E83" s="181" t="s">
        <v>281</v>
      </c>
      <c r="F83" s="111">
        <v>5315.25</v>
      </c>
      <c r="G83" s="181"/>
      <c r="H83" s="259" t="s">
        <v>282</v>
      </c>
      <c r="I83" s="259"/>
      <c r="J83" s="111">
        <v>27251.9</v>
      </c>
    </row>
    <row r="84" spans="1:10" s="183" customFormat="1" ht="0.95" customHeight="1" thickTop="1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</row>
    <row r="85" spans="1:10" s="183" customFormat="1" ht="18" customHeight="1" x14ac:dyDescent="0.2">
      <c r="A85" s="185" t="s">
        <v>530</v>
      </c>
      <c r="B85" s="87" t="s">
        <v>144</v>
      </c>
      <c r="C85" s="185" t="s">
        <v>145</v>
      </c>
      <c r="D85" s="185" t="s">
        <v>146</v>
      </c>
      <c r="E85" s="255" t="s">
        <v>271</v>
      </c>
      <c r="F85" s="255"/>
      <c r="G85" s="88" t="s">
        <v>147</v>
      </c>
      <c r="H85" s="87" t="s">
        <v>148</v>
      </c>
      <c r="I85" s="87" t="s">
        <v>149</v>
      </c>
      <c r="J85" s="87" t="s">
        <v>0</v>
      </c>
    </row>
    <row r="86" spans="1:10" s="183" customFormat="1" ht="36" customHeight="1" x14ac:dyDescent="0.2">
      <c r="A86" s="186" t="s">
        <v>272</v>
      </c>
      <c r="B86" s="93" t="s">
        <v>531</v>
      </c>
      <c r="C86" s="186" t="s">
        <v>182</v>
      </c>
      <c r="D86" s="186" t="s">
        <v>532</v>
      </c>
      <c r="E86" s="256" t="s">
        <v>339</v>
      </c>
      <c r="F86" s="256"/>
      <c r="G86" s="94" t="s">
        <v>2</v>
      </c>
      <c r="H86" s="102">
        <v>1</v>
      </c>
      <c r="I86" s="95">
        <v>2355.4299999999998</v>
      </c>
      <c r="J86" s="95">
        <v>2355.4299999999998</v>
      </c>
    </row>
    <row r="87" spans="1:10" s="183" customFormat="1" ht="36" customHeight="1" x14ac:dyDescent="0.2">
      <c r="A87" s="182" t="s">
        <v>274</v>
      </c>
      <c r="B87" s="103" t="s">
        <v>395</v>
      </c>
      <c r="C87" s="182" t="s">
        <v>160</v>
      </c>
      <c r="D87" s="182" t="s">
        <v>396</v>
      </c>
      <c r="E87" s="257" t="s">
        <v>265</v>
      </c>
      <c r="F87" s="257"/>
      <c r="G87" s="104" t="s">
        <v>1</v>
      </c>
      <c r="H87" s="105">
        <v>3.72</v>
      </c>
      <c r="I87" s="106">
        <v>144.35</v>
      </c>
      <c r="J87" s="106">
        <v>536.98</v>
      </c>
    </row>
    <row r="88" spans="1:10" s="183" customFormat="1" ht="24" customHeight="1" x14ac:dyDescent="0.2">
      <c r="A88" s="182" t="s">
        <v>274</v>
      </c>
      <c r="B88" s="103" t="s">
        <v>356</v>
      </c>
      <c r="C88" s="182" t="s">
        <v>160</v>
      </c>
      <c r="D88" s="182" t="s">
        <v>604</v>
      </c>
      <c r="E88" s="257" t="s">
        <v>265</v>
      </c>
      <c r="F88" s="257"/>
      <c r="G88" s="104" t="s">
        <v>3</v>
      </c>
      <c r="H88" s="105">
        <v>1.68</v>
      </c>
      <c r="I88" s="106">
        <v>55.35</v>
      </c>
      <c r="J88" s="106">
        <v>92.98</v>
      </c>
    </row>
    <row r="89" spans="1:10" s="183" customFormat="1" ht="30" customHeight="1" x14ac:dyDescent="0.2">
      <c r="A89" s="182" t="s">
        <v>274</v>
      </c>
      <c r="B89" s="103" t="s">
        <v>397</v>
      </c>
      <c r="C89" s="182" t="s">
        <v>160</v>
      </c>
      <c r="D89" s="182" t="s">
        <v>398</v>
      </c>
      <c r="E89" s="257" t="s">
        <v>265</v>
      </c>
      <c r="F89" s="257"/>
      <c r="G89" s="104" t="s">
        <v>1</v>
      </c>
      <c r="H89" s="105">
        <v>0.22</v>
      </c>
      <c r="I89" s="106">
        <v>53.61</v>
      </c>
      <c r="J89" s="106">
        <v>11.79</v>
      </c>
    </row>
    <row r="90" spans="1:10" s="183" customFormat="1" ht="24" customHeight="1" x14ac:dyDescent="0.2">
      <c r="A90" s="182" t="s">
        <v>274</v>
      </c>
      <c r="B90" s="103" t="s">
        <v>321</v>
      </c>
      <c r="C90" s="182" t="s">
        <v>160</v>
      </c>
      <c r="D90" s="182" t="s">
        <v>295</v>
      </c>
      <c r="E90" s="257" t="s">
        <v>265</v>
      </c>
      <c r="F90" s="257"/>
      <c r="G90" s="104" t="s">
        <v>322</v>
      </c>
      <c r="H90" s="105">
        <v>2.5</v>
      </c>
      <c r="I90" s="106">
        <v>22.45</v>
      </c>
      <c r="J90" s="106">
        <v>56.12</v>
      </c>
    </row>
    <row r="91" spans="1:10" s="183" customFormat="1" ht="24" customHeight="1" x14ac:dyDescent="0.2">
      <c r="A91" s="182" t="s">
        <v>274</v>
      </c>
      <c r="B91" s="103" t="s">
        <v>323</v>
      </c>
      <c r="C91" s="182" t="s">
        <v>160</v>
      </c>
      <c r="D91" s="182" t="s">
        <v>297</v>
      </c>
      <c r="E91" s="257" t="s">
        <v>265</v>
      </c>
      <c r="F91" s="257"/>
      <c r="G91" s="104" t="s">
        <v>322</v>
      </c>
      <c r="H91" s="105">
        <v>2.5</v>
      </c>
      <c r="I91" s="106">
        <v>16.28</v>
      </c>
      <c r="J91" s="106">
        <v>40.700000000000003</v>
      </c>
    </row>
    <row r="92" spans="1:10" s="183" customFormat="1" ht="32.25" customHeight="1" x14ac:dyDescent="0.2">
      <c r="A92" s="182" t="s">
        <v>274</v>
      </c>
      <c r="B92" s="103" t="s">
        <v>399</v>
      </c>
      <c r="C92" s="182" t="s">
        <v>160</v>
      </c>
      <c r="D92" s="182" t="s">
        <v>400</v>
      </c>
      <c r="E92" s="257" t="s">
        <v>265</v>
      </c>
      <c r="F92" s="257"/>
      <c r="G92" s="104" t="s">
        <v>3</v>
      </c>
      <c r="H92" s="105">
        <v>14.441000000000001</v>
      </c>
      <c r="I92" s="106">
        <v>4.07</v>
      </c>
      <c r="J92" s="106">
        <v>58.77</v>
      </c>
    </row>
    <row r="93" spans="1:10" s="183" customFormat="1" ht="24" customHeight="1" x14ac:dyDescent="0.2">
      <c r="A93" s="184" t="s">
        <v>276</v>
      </c>
      <c r="B93" s="107" t="s">
        <v>410</v>
      </c>
      <c r="C93" s="184" t="s">
        <v>160</v>
      </c>
      <c r="D93" s="184" t="s">
        <v>411</v>
      </c>
      <c r="E93" s="258" t="s">
        <v>277</v>
      </c>
      <c r="F93" s="258"/>
      <c r="G93" s="108" t="s">
        <v>2</v>
      </c>
      <c r="H93" s="109">
        <v>1</v>
      </c>
      <c r="I93" s="110">
        <v>367.02</v>
      </c>
      <c r="J93" s="110">
        <v>367.02</v>
      </c>
    </row>
    <row r="94" spans="1:10" s="183" customFormat="1" ht="32.25" customHeight="1" x14ac:dyDescent="0.2">
      <c r="A94" s="184" t="s">
        <v>276</v>
      </c>
      <c r="B94" s="107" t="s">
        <v>401</v>
      </c>
      <c r="C94" s="184" t="s">
        <v>160</v>
      </c>
      <c r="D94" s="184" t="s">
        <v>402</v>
      </c>
      <c r="E94" s="258" t="s">
        <v>277</v>
      </c>
      <c r="F94" s="258"/>
      <c r="G94" s="108" t="s">
        <v>2</v>
      </c>
      <c r="H94" s="109">
        <v>1</v>
      </c>
      <c r="I94" s="110">
        <v>1051.21</v>
      </c>
      <c r="J94" s="110">
        <v>1051.21</v>
      </c>
    </row>
    <row r="95" spans="1:10" s="183" customFormat="1" ht="24" customHeight="1" x14ac:dyDescent="0.2">
      <c r="A95" s="184" t="s">
        <v>276</v>
      </c>
      <c r="B95" s="107" t="s">
        <v>403</v>
      </c>
      <c r="C95" s="184" t="s">
        <v>160</v>
      </c>
      <c r="D95" s="184" t="s">
        <v>404</v>
      </c>
      <c r="E95" s="258" t="s">
        <v>405</v>
      </c>
      <c r="F95" s="258"/>
      <c r="G95" s="108" t="s">
        <v>3</v>
      </c>
      <c r="H95" s="109">
        <v>0.06</v>
      </c>
      <c r="I95" s="110">
        <v>446.77</v>
      </c>
      <c r="J95" s="110">
        <v>26.8</v>
      </c>
    </row>
    <row r="96" spans="1:10" s="183" customFormat="1" ht="48" customHeight="1" x14ac:dyDescent="0.2">
      <c r="A96" s="184" t="s">
        <v>276</v>
      </c>
      <c r="B96" s="107" t="s">
        <v>406</v>
      </c>
      <c r="C96" s="184" t="s">
        <v>160</v>
      </c>
      <c r="D96" s="184" t="s">
        <v>407</v>
      </c>
      <c r="E96" s="258" t="s">
        <v>405</v>
      </c>
      <c r="F96" s="258"/>
      <c r="G96" s="108" t="s">
        <v>3</v>
      </c>
      <c r="H96" s="109">
        <v>0.21</v>
      </c>
      <c r="I96" s="110">
        <v>392.46</v>
      </c>
      <c r="J96" s="110">
        <v>82.41</v>
      </c>
    </row>
    <row r="97" spans="1:10" s="183" customFormat="1" ht="33" customHeight="1" x14ac:dyDescent="0.2">
      <c r="A97" s="184" t="s">
        <v>276</v>
      </c>
      <c r="B97" s="107" t="s">
        <v>408</v>
      </c>
      <c r="C97" s="184" t="s">
        <v>160</v>
      </c>
      <c r="D97" s="184" t="s">
        <v>409</v>
      </c>
      <c r="E97" s="258" t="s">
        <v>405</v>
      </c>
      <c r="F97" s="258"/>
      <c r="G97" s="108" t="s">
        <v>3</v>
      </c>
      <c r="H97" s="109">
        <v>0.4</v>
      </c>
      <c r="I97" s="110">
        <v>76.63</v>
      </c>
      <c r="J97" s="110">
        <v>30.65</v>
      </c>
    </row>
    <row r="98" spans="1:10" s="183" customFormat="1" ht="14.25" x14ac:dyDescent="0.2">
      <c r="A98" s="181"/>
      <c r="B98" s="181"/>
      <c r="C98" s="181"/>
      <c r="D98" s="181"/>
      <c r="E98" s="181" t="s">
        <v>278</v>
      </c>
      <c r="F98" s="111">
        <v>273.79000000000002</v>
      </c>
      <c r="G98" s="181" t="s">
        <v>279</v>
      </c>
      <c r="H98" s="111">
        <v>0</v>
      </c>
      <c r="I98" s="181" t="s">
        <v>280</v>
      </c>
      <c r="J98" s="111">
        <v>273.79000000000002</v>
      </c>
    </row>
    <row r="99" spans="1:10" s="183" customFormat="1" thickBot="1" x14ac:dyDescent="0.25">
      <c r="A99" s="181"/>
      <c r="B99" s="181"/>
      <c r="C99" s="181"/>
      <c r="D99" s="181"/>
      <c r="E99" s="181" t="s">
        <v>281</v>
      </c>
      <c r="F99" s="111">
        <v>570.72</v>
      </c>
      <c r="G99" s="181"/>
      <c r="H99" s="259" t="s">
        <v>282</v>
      </c>
      <c r="I99" s="259"/>
      <c r="J99" s="111">
        <v>2926.15</v>
      </c>
    </row>
    <row r="100" spans="1:10" s="183" customFormat="1" ht="0.95" customHeight="1" thickTop="1" x14ac:dyDescent="0.2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</row>
    <row r="101" spans="1:10" s="183" customFormat="1" ht="18" customHeight="1" x14ac:dyDescent="0.2">
      <c r="A101" s="185" t="s">
        <v>533</v>
      </c>
      <c r="B101" s="87" t="s">
        <v>144</v>
      </c>
      <c r="C101" s="185" t="s">
        <v>145</v>
      </c>
      <c r="D101" s="185" t="s">
        <v>146</v>
      </c>
      <c r="E101" s="255" t="s">
        <v>271</v>
      </c>
      <c r="F101" s="255"/>
      <c r="G101" s="88" t="s">
        <v>147</v>
      </c>
      <c r="H101" s="87" t="s">
        <v>148</v>
      </c>
      <c r="I101" s="87" t="s">
        <v>149</v>
      </c>
      <c r="J101" s="87" t="s">
        <v>0</v>
      </c>
    </row>
    <row r="102" spans="1:10" s="183" customFormat="1" ht="36" customHeight="1" x14ac:dyDescent="0.2">
      <c r="A102" s="186" t="s">
        <v>272</v>
      </c>
      <c r="B102" s="93" t="s">
        <v>534</v>
      </c>
      <c r="C102" s="186" t="s">
        <v>182</v>
      </c>
      <c r="D102" s="186" t="s">
        <v>535</v>
      </c>
      <c r="E102" s="256" t="s">
        <v>339</v>
      </c>
      <c r="F102" s="256"/>
      <c r="G102" s="94" t="s">
        <v>2</v>
      </c>
      <c r="H102" s="102">
        <v>1</v>
      </c>
      <c r="I102" s="95">
        <v>4331.1499999999996</v>
      </c>
      <c r="J102" s="95">
        <v>4331.1499999999996</v>
      </c>
    </row>
    <row r="103" spans="1:10" s="183" customFormat="1" ht="36" customHeight="1" x14ac:dyDescent="0.2">
      <c r="A103" s="182" t="s">
        <v>274</v>
      </c>
      <c r="B103" s="103" t="s">
        <v>395</v>
      </c>
      <c r="C103" s="182" t="s">
        <v>160</v>
      </c>
      <c r="D103" s="182" t="s">
        <v>396</v>
      </c>
      <c r="E103" s="257" t="s">
        <v>265</v>
      </c>
      <c r="F103" s="257"/>
      <c r="G103" s="104" t="s">
        <v>1</v>
      </c>
      <c r="H103" s="105">
        <v>6.12</v>
      </c>
      <c r="I103" s="106">
        <v>144.35</v>
      </c>
      <c r="J103" s="106">
        <v>883.42</v>
      </c>
    </row>
    <row r="104" spans="1:10" s="183" customFormat="1" ht="24" customHeight="1" x14ac:dyDescent="0.2">
      <c r="A104" s="182" t="s">
        <v>274</v>
      </c>
      <c r="B104" s="103" t="s">
        <v>356</v>
      </c>
      <c r="C104" s="182" t="s">
        <v>160</v>
      </c>
      <c r="D104" s="182" t="s">
        <v>604</v>
      </c>
      <c r="E104" s="257" t="s">
        <v>265</v>
      </c>
      <c r="F104" s="257"/>
      <c r="G104" s="104" t="s">
        <v>3</v>
      </c>
      <c r="H104" s="105">
        <v>3.19</v>
      </c>
      <c r="I104" s="106">
        <v>55.35</v>
      </c>
      <c r="J104" s="106">
        <v>176.56</v>
      </c>
    </row>
    <row r="105" spans="1:10" s="183" customFormat="1" ht="29.25" customHeight="1" x14ac:dyDescent="0.2">
      <c r="A105" s="182" t="s">
        <v>274</v>
      </c>
      <c r="B105" s="103" t="s">
        <v>397</v>
      </c>
      <c r="C105" s="182" t="s">
        <v>160</v>
      </c>
      <c r="D105" s="182" t="s">
        <v>398</v>
      </c>
      <c r="E105" s="257" t="s">
        <v>265</v>
      </c>
      <c r="F105" s="257"/>
      <c r="G105" s="104" t="s">
        <v>1</v>
      </c>
      <c r="H105" s="105">
        <v>0.79</v>
      </c>
      <c r="I105" s="106">
        <v>53.61</v>
      </c>
      <c r="J105" s="106">
        <v>42.35</v>
      </c>
    </row>
    <row r="106" spans="1:10" s="183" customFormat="1" ht="24" customHeight="1" x14ac:dyDescent="0.2">
      <c r="A106" s="182" t="s">
        <v>274</v>
      </c>
      <c r="B106" s="103" t="s">
        <v>321</v>
      </c>
      <c r="C106" s="182" t="s">
        <v>160</v>
      </c>
      <c r="D106" s="182" t="s">
        <v>295</v>
      </c>
      <c r="E106" s="257" t="s">
        <v>265</v>
      </c>
      <c r="F106" s="257"/>
      <c r="G106" s="104" t="s">
        <v>322</v>
      </c>
      <c r="H106" s="105">
        <v>2.5</v>
      </c>
      <c r="I106" s="106">
        <v>22.45</v>
      </c>
      <c r="J106" s="106">
        <v>56.12</v>
      </c>
    </row>
    <row r="107" spans="1:10" s="183" customFormat="1" ht="24" customHeight="1" x14ac:dyDescent="0.2">
      <c r="A107" s="182" t="s">
        <v>274</v>
      </c>
      <c r="B107" s="103" t="s">
        <v>323</v>
      </c>
      <c r="C107" s="182" t="s">
        <v>160</v>
      </c>
      <c r="D107" s="182" t="s">
        <v>297</v>
      </c>
      <c r="E107" s="257" t="s">
        <v>265</v>
      </c>
      <c r="F107" s="257"/>
      <c r="G107" s="104" t="s">
        <v>322</v>
      </c>
      <c r="H107" s="105">
        <v>2.5</v>
      </c>
      <c r="I107" s="106">
        <v>16.28</v>
      </c>
      <c r="J107" s="106">
        <v>40.700000000000003</v>
      </c>
    </row>
    <row r="108" spans="1:10" s="183" customFormat="1" ht="33" customHeight="1" x14ac:dyDescent="0.2">
      <c r="A108" s="182" t="s">
        <v>274</v>
      </c>
      <c r="B108" s="103" t="s">
        <v>399</v>
      </c>
      <c r="C108" s="182" t="s">
        <v>160</v>
      </c>
      <c r="D108" s="182" t="s">
        <v>400</v>
      </c>
      <c r="E108" s="257" t="s">
        <v>265</v>
      </c>
      <c r="F108" s="257"/>
      <c r="G108" s="104" t="s">
        <v>3</v>
      </c>
      <c r="H108" s="105">
        <v>14.441000000000001</v>
      </c>
      <c r="I108" s="106">
        <v>4.07</v>
      </c>
      <c r="J108" s="106">
        <v>58.77</v>
      </c>
    </row>
    <row r="109" spans="1:10" s="183" customFormat="1" ht="24" customHeight="1" x14ac:dyDescent="0.2">
      <c r="A109" s="184" t="s">
        <v>276</v>
      </c>
      <c r="B109" s="107" t="s">
        <v>410</v>
      </c>
      <c r="C109" s="184" t="s">
        <v>160</v>
      </c>
      <c r="D109" s="184" t="s">
        <v>411</v>
      </c>
      <c r="E109" s="258" t="s">
        <v>277</v>
      </c>
      <c r="F109" s="258"/>
      <c r="G109" s="108" t="s">
        <v>2</v>
      </c>
      <c r="H109" s="109">
        <v>2</v>
      </c>
      <c r="I109" s="110">
        <v>367.02</v>
      </c>
      <c r="J109" s="110">
        <v>734.04</v>
      </c>
    </row>
    <row r="110" spans="1:10" s="183" customFormat="1" ht="30" customHeight="1" x14ac:dyDescent="0.2">
      <c r="A110" s="184" t="s">
        <v>276</v>
      </c>
      <c r="B110" s="107" t="s">
        <v>401</v>
      </c>
      <c r="C110" s="184" t="s">
        <v>160</v>
      </c>
      <c r="D110" s="184" t="s">
        <v>402</v>
      </c>
      <c r="E110" s="258" t="s">
        <v>277</v>
      </c>
      <c r="F110" s="258"/>
      <c r="G110" s="108" t="s">
        <v>2</v>
      </c>
      <c r="H110" s="109">
        <v>2</v>
      </c>
      <c r="I110" s="110">
        <v>1051.21</v>
      </c>
      <c r="J110" s="110">
        <v>2102.42</v>
      </c>
    </row>
    <row r="111" spans="1:10" s="183" customFormat="1" ht="24" customHeight="1" x14ac:dyDescent="0.2">
      <c r="A111" s="184" t="s">
        <v>276</v>
      </c>
      <c r="B111" s="107" t="s">
        <v>403</v>
      </c>
      <c r="C111" s="184" t="s">
        <v>160</v>
      </c>
      <c r="D111" s="184" t="s">
        <v>404</v>
      </c>
      <c r="E111" s="258" t="s">
        <v>405</v>
      </c>
      <c r="F111" s="258"/>
      <c r="G111" s="108" t="s">
        <v>3</v>
      </c>
      <c r="H111" s="109">
        <v>0.11</v>
      </c>
      <c r="I111" s="110">
        <v>446.77</v>
      </c>
      <c r="J111" s="110">
        <v>49.14</v>
      </c>
    </row>
    <row r="112" spans="1:10" s="183" customFormat="1" ht="39.75" customHeight="1" x14ac:dyDescent="0.2">
      <c r="A112" s="184" t="s">
        <v>276</v>
      </c>
      <c r="B112" s="107" t="s">
        <v>406</v>
      </c>
      <c r="C112" s="184" t="s">
        <v>160</v>
      </c>
      <c r="D112" s="184" t="s">
        <v>407</v>
      </c>
      <c r="E112" s="258" t="s">
        <v>405</v>
      </c>
      <c r="F112" s="258"/>
      <c r="G112" s="108" t="s">
        <v>3</v>
      </c>
      <c r="H112" s="109">
        <v>0.4</v>
      </c>
      <c r="I112" s="110">
        <v>392.46</v>
      </c>
      <c r="J112" s="110">
        <v>156.97999999999999</v>
      </c>
    </row>
    <row r="113" spans="1:10" s="183" customFormat="1" ht="33.75" customHeight="1" x14ac:dyDescent="0.2">
      <c r="A113" s="184" t="s">
        <v>276</v>
      </c>
      <c r="B113" s="107" t="s">
        <v>408</v>
      </c>
      <c r="C113" s="184" t="s">
        <v>160</v>
      </c>
      <c r="D113" s="184" t="s">
        <v>409</v>
      </c>
      <c r="E113" s="258" t="s">
        <v>405</v>
      </c>
      <c r="F113" s="258"/>
      <c r="G113" s="108" t="s">
        <v>3</v>
      </c>
      <c r="H113" s="109">
        <v>0.4</v>
      </c>
      <c r="I113" s="110">
        <v>76.63</v>
      </c>
      <c r="J113" s="110">
        <v>30.65</v>
      </c>
    </row>
    <row r="114" spans="1:10" s="183" customFormat="1" ht="14.25" x14ac:dyDescent="0.2">
      <c r="A114" s="181"/>
      <c r="B114" s="181"/>
      <c r="C114" s="181"/>
      <c r="D114" s="181"/>
      <c r="E114" s="181" t="s">
        <v>278</v>
      </c>
      <c r="F114" s="111">
        <v>430.19</v>
      </c>
      <c r="G114" s="181" t="s">
        <v>279</v>
      </c>
      <c r="H114" s="111">
        <v>0</v>
      </c>
      <c r="I114" s="181" t="s">
        <v>280</v>
      </c>
      <c r="J114" s="111">
        <v>430.19</v>
      </c>
    </row>
    <row r="115" spans="1:10" s="183" customFormat="1" thickBot="1" x14ac:dyDescent="0.25">
      <c r="A115" s="181"/>
      <c r="B115" s="181"/>
      <c r="C115" s="181"/>
      <c r="D115" s="181"/>
      <c r="E115" s="181" t="s">
        <v>281</v>
      </c>
      <c r="F115" s="111">
        <v>1049.43</v>
      </c>
      <c r="G115" s="181"/>
      <c r="H115" s="259" t="s">
        <v>282</v>
      </c>
      <c r="I115" s="259"/>
      <c r="J115" s="111">
        <v>5380.58</v>
      </c>
    </row>
    <row r="116" spans="1:10" s="183" customFormat="1" ht="0.95" customHeight="1" thickTop="1" x14ac:dyDescent="0.2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</row>
    <row r="117" spans="1:10" s="183" customFormat="1" ht="18" customHeight="1" x14ac:dyDescent="0.2">
      <c r="A117" s="185" t="s">
        <v>232</v>
      </c>
      <c r="B117" s="87" t="s">
        <v>144</v>
      </c>
      <c r="C117" s="185" t="s">
        <v>145</v>
      </c>
      <c r="D117" s="185" t="s">
        <v>146</v>
      </c>
      <c r="E117" s="255" t="s">
        <v>271</v>
      </c>
      <c r="F117" s="255"/>
      <c r="G117" s="88" t="s">
        <v>147</v>
      </c>
      <c r="H117" s="87" t="s">
        <v>148</v>
      </c>
      <c r="I117" s="87" t="s">
        <v>149</v>
      </c>
      <c r="J117" s="87" t="s">
        <v>0</v>
      </c>
    </row>
    <row r="118" spans="1:10" s="183" customFormat="1" ht="37.5" customHeight="1" x14ac:dyDescent="0.2">
      <c r="A118" s="186" t="s">
        <v>272</v>
      </c>
      <c r="B118" s="93" t="s">
        <v>536</v>
      </c>
      <c r="C118" s="186" t="s">
        <v>182</v>
      </c>
      <c r="D118" s="186" t="s">
        <v>537</v>
      </c>
      <c r="E118" s="256" t="s">
        <v>273</v>
      </c>
      <c r="F118" s="256"/>
      <c r="G118" s="94" t="s">
        <v>1</v>
      </c>
      <c r="H118" s="102">
        <v>1</v>
      </c>
      <c r="I118" s="95">
        <v>11.38</v>
      </c>
      <c r="J118" s="95">
        <v>11.38</v>
      </c>
    </row>
    <row r="119" spans="1:10" s="183" customFormat="1" ht="24" customHeight="1" x14ac:dyDescent="0.2">
      <c r="A119" s="182" t="s">
        <v>274</v>
      </c>
      <c r="B119" s="103" t="s">
        <v>296</v>
      </c>
      <c r="C119" s="182" t="s">
        <v>154</v>
      </c>
      <c r="D119" s="182" t="s">
        <v>297</v>
      </c>
      <c r="E119" s="257" t="s">
        <v>275</v>
      </c>
      <c r="F119" s="257"/>
      <c r="G119" s="104" t="s">
        <v>156</v>
      </c>
      <c r="H119" s="105">
        <v>0.35</v>
      </c>
      <c r="I119" s="106">
        <v>16.21</v>
      </c>
      <c r="J119" s="106">
        <v>5.67</v>
      </c>
    </row>
    <row r="120" spans="1:10" s="183" customFormat="1" ht="36" customHeight="1" x14ac:dyDescent="0.2">
      <c r="A120" s="182" t="s">
        <v>274</v>
      </c>
      <c r="B120" s="103" t="s">
        <v>626</v>
      </c>
      <c r="C120" s="182" t="s">
        <v>154</v>
      </c>
      <c r="D120" s="182" t="s">
        <v>627</v>
      </c>
      <c r="E120" s="257" t="s">
        <v>314</v>
      </c>
      <c r="F120" s="257"/>
      <c r="G120" s="104" t="s">
        <v>315</v>
      </c>
      <c r="H120" s="105">
        <v>5.8900000000000001E-2</v>
      </c>
      <c r="I120" s="106">
        <v>0.61</v>
      </c>
      <c r="J120" s="106">
        <v>0.03</v>
      </c>
    </row>
    <row r="121" spans="1:10" s="183" customFormat="1" ht="36" customHeight="1" x14ac:dyDescent="0.2">
      <c r="A121" s="182" t="s">
        <v>274</v>
      </c>
      <c r="B121" s="103" t="s">
        <v>628</v>
      </c>
      <c r="C121" s="182" t="s">
        <v>154</v>
      </c>
      <c r="D121" s="182" t="s">
        <v>629</v>
      </c>
      <c r="E121" s="257" t="s">
        <v>314</v>
      </c>
      <c r="F121" s="257"/>
      <c r="G121" s="104" t="s">
        <v>316</v>
      </c>
      <c r="H121" s="105">
        <v>4.1000000000000003E-3</v>
      </c>
      <c r="I121" s="106">
        <v>12.19</v>
      </c>
      <c r="J121" s="106">
        <v>0.04</v>
      </c>
    </row>
    <row r="122" spans="1:10" s="183" customFormat="1" ht="32.25" customHeight="1" x14ac:dyDescent="0.2">
      <c r="A122" s="184" t="s">
        <v>276</v>
      </c>
      <c r="B122" s="107" t="s">
        <v>630</v>
      </c>
      <c r="C122" s="184" t="s">
        <v>154</v>
      </c>
      <c r="D122" s="184" t="s">
        <v>631</v>
      </c>
      <c r="E122" s="258" t="s">
        <v>277</v>
      </c>
      <c r="F122" s="258"/>
      <c r="G122" s="108" t="s">
        <v>3</v>
      </c>
      <c r="H122" s="109">
        <v>5.6800000000000003E-2</v>
      </c>
      <c r="I122" s="110">
        <v>89.17</v>
      </c>
      <c r="J122" s="110">
        <v>5.0599999999999996</v>
      </c>
    </row>
    <row r="123" spans="1:10" s="183" customFormat="1" ht="24" customHeight="1" x14ac:dyDescent="0.2">
      <c r="A123" s="184" t="s">
        <v>276</v>
      </c>
      <c r="B123" s="107" t="s">
        <v>632</v>
      </c>
      <c r="C123" s="184" t="s">
        <v>154</v>
      </c>
      <c r="D123" s="184" t="s">
        <v>633</v>
      </c>
      <c r="E123" s="258" t="s">
        <v>277</v>
      </c>
      <c r="F123" s="258"/>
      <c r="G123" s="108" t="s">
        <v>3</v>
      </c>
      <c r="H123" s="109">
        <v>6.4000000000000003E-3</v>
      </c>
      <c r="I123" s="110">
        <v>90.65</v>
      </c>
      <c r="J123" s="110">
        <v>0.57999999999999996</v>
      </c>
    </row>
    <row r="124" spans="1:10" s="183" customFormat="1" ht="14.25" x14ac:dyDescent="0.2">
      <c r="A124" s="181"/>
      <c r="B124" s="181"/>
      <c r="C124" s="181"/>
      <c r="D124" s="181"/>
      <c r="E124" s="181" t="s">
        <v>278</v>
      </c>
      <c r="F124" s="111">
        <v>4</v>
      </c>
      <c r="G124" s="181" t="s">
        <v>279</v>
      </c>
      <c r="H124" s="111">
        <v>0</v>
      </c>
      <c r="I124" s="181" t="s">
        <v>280</v>
      </c>
      <c r="J124" s="111">
        <v>4</v>
      </c>
    </row>
    <row r="125" spans="1:10" s="183" customFormat="1" thickBot="1" x14ac:dyDescent="0.25">
      <c r="A125" s="181"/>
      <c r="B125" s="181"/>
      <c r="C125" s="181"/>
      <c r="D125" s="181"/>
      <c r="E125" s="181" t="s">
        <v>281</v>
      </c>
      <c r="F125" s="111">
        <v>2.75</v>
      </c>
      <c r="G125" s="181"/>
      <c r="H125" s="259" t="s">
        <v>282</v>
      </c>
      <c r="I125" s="259"/>
      <c r="J125" s="111">
        <v>14.13</v>
      </c>
    </row>
    <row r="126" spans="1:10" s="183" customFormat="1" ht="0.95" customHeight="1" thickTop="1" x14ac:dyDescent="0.2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</row>
    <row r="127" spans="1:10" s="183" customFormat="1" ht="18" customHeight="1" x14ac:dyDescent="0.2">
      <c r="A127" s="185" t="s">
        <v>555</v>
      </c>
      <c r="B127" s="87" t="s">
        <v>144</v>
      </c>
      <c r="C127" s="185" t="s">
        <v>145</v>
      </c>
      <c r="D127" s="185" t="s">
        <v>146</v>
      </c>
      <c r="E127" s="255" t="s">
        <v>271</v>
      </c>
      <c r="F127" s="255"/>
      <c r="G127" s="88" t="s">
        <v>147</v>
      </c>
      <c r="H127" s="87" t="s">
        <v>148</v>
      </c>
      <c r="I127" s="87" t="s">
        <v>149</v>
      </c>
      <c r="J127" s="87" t="s">
        <v>0</v>
      </c>
    </row>
    <row r="128" spans="1:10" s="183" customFormat="1" ht="27.75" customHeight="1" x14ac:dyDescent="0.2">
      <c r="A128" s="186" t="s">
        <v>272</v>
      </c>
      <c r="B128" s="93" t="s">
        <v>556</v>
      </c>
      <c r="C128" s="186" t="s">
        <v>182</v>
      </c>
      <c r="D128" s="186" t="s">
        <v>557</v>
      </c>
      <c r="E128" s="256" t="s">
        <v>313</v>
      </c>
      <c r="F128" s="256"/>
      <c r="G128" s="94" t="s">
        <v>3</v>
      </c>
      <c r="H128" s="102">
        <v>1</v>
      </c>
      <c r="I128" s="95">
        <v>124.08</v>
      </c>
      <c r="J128" s="95">
        <v>124.08</v>
      </c>
    </row>
    <row r="129" spans="1:10" s="183" customFormat="1" ht="48" customHeight="1" x14ac:dyDescent="0.2">
      <c r="A129" s="182" t="s">
        <v>274</v>
      </c>
      <c r="B129" s="103" t="s">
        <v>344</v>
      </c>
      <c r="C129" s="182" t="s">
        <v>154</v>
      </c>
      <c r="D129" s="182" t="s">
        <v>345</v>
      </c>
      <c r="E129" s="257" t="s">
        <v>314</v>
      </c>
      <c r="F129" s="257"/>
      <c r="G129" s="104" t="s">
        <v>316</v>
      </c>
      <c r="H129" s="105">
        <v>7.7000000000000002E-3</v>
      </c>
      <c r="I129" s="106">
        <v>150.97999999999999</v>
      </c>
      <c r="J129" s="106">
        <v>1.1599999999999999</v>
      </c>
    </row>
    <row r="130" spans="1:10" s="183" customFormat="1" ht="48" customHeight="1" x14ac:dyDescent="0.2">
      <c r="A130" s="182" t="s">
        <v>274</v>
      </c>
      <c r="B130" s="103" t="s">
        <v>346</v>
      </c>
      <c r="C130" s="182" t="s">
        <v>154</v>
      </c>
      <c r="D130" s="182" t="s">
        <v>347</v>
      </c>
      <c r="E130" s="257" t="s">
        <v>314</v>
      </c>
      <c r="F130" s="257"/>
      <c r="G130" s="104" t="s">
        <v>315</v>
      </c>
      <c r="H130" s="105">
        <v>8.3999999999999995E-3</v>
      </c>
      <c r="I130" s="106">
        <v>51.24</v>
      </c>
      <c r="J130" s="106">
        <v>0.43</v>
      </c>
    </row>
    <row r="131" spans="1:10" s="183" customFormat="1" ht="60" customHeight="1" x14ac:dyDescent="0.2">
      <c r="A131" s="182" t="s">
        <v>274</v>
      </c>
      <c r="B131" s="103" t="s">
        <v>348</v>
      </c>
      <c r="C131" s="182" t="s">
        <v>154</v>
      </c>
      <c r="D131" s="182" t="s">
        <v>349</v>
      </c>
      <c r="E131" s="257" t="s">
        <v>314</v>
      </c>
      <c r="F131" s="257"/>
      <c r="G131" s="104" t="s">
        <v>316</v>
      </c>
      <c r="H131" s="105">
        <v>5.7999999999999996E-3</v>
      </c>
      <c r="I131" s="106">
        <v>303.58</v>
      </c>
      <c r="J131" s="106">
        <v>1.76</v>
      </c>
    </row>
    <row r="132" spans="1:10" s="183" customFormat="1" ht="60" customHeight="1" x14ac:dyDescent="0.2">
      <c r="A132" s="182" t="s">
        <v>274</v>
      </c>
      <c r="B132" s="103" t="s">
        <v>350</v>
      </c>
      <c r="C132" s="182" t="s">
        <v>154</v>
      </c>
      <c r="D132" s="182" t="s">
        <v>351</v>
      </c>
      <c r="E132" s="257" t="s">
        <v>314</v>
      </c>
      <c r="F132" s="257"/>
      <c r="G132" s="104" t="s">
        <v>315</v>
      </c>
      <c r="H132" s="105">
        <v>1.03E-2</v>
      </c>
      <c r="I132" s="106">
        <v>50.85</v>
      </c>
      <c r="J132" s="106">
        <v>0.52</v>
      </c>
    </row>
    <row r="133" spans="1:10" s="183" customFormat="1" ht="36" customHeight="1" x14ac:dyDescent="0.2">
      <c r="A133" s="182" t="s">
        <v>274</v>
      </c>
      <c r="B133" s="103" t="s">
        <v>319</v>
      </c>
      <c r="C133" s="182" t="s">
        <v>154</v>
      </c>
      <c r="D133" s="182" t="s">
        <v>320</v>
      </c>
      <c r="E133" s="257" t="s">
        <v>314</v>
      </c>
      <c r="F133" s="257"/>
      <c r="G133" s="104" t="s">
        <v>316</v>
      </c>
      <c r="H133" s="105">
        <v>7.7000000000000002E-3</v>
      </c>
      <c r="I133" s="106">
        <v>233.19</v>
      </c>
      <c r="J133" s="106">
        <v>1.79</v>
      </c>
    </row>
    <row r="134" spans="1:10" s="183" customFormat="1" ht="36" customHeight="1" x14ac:dyDescent="0.2">
      <c r="A134" s="182" t="s">
        <v>274</v>
      </c>
      <c r="B134" s="103" t="s">
        <v>317</v>
      </c>
      <c r="C134" s="182" t="s">
        <v>154</v>
      </c>
      <c r="D134" s="182" t="s">
        <v>318</v>
      </c>
      <c r="E134" s="257" t="s">
        <v>314</v>
      </c>
      <c r="F134" s="257"/>
      <c r="G134" s="104" t="s">
        <v>315</v>
      </c>
      <c r="H134" s="105">
        <v>8.3999999999999995E-3</v>
      </c>
      <c r="I134" s="106">
        <v>74.27</v>
      </c>
      <c r="J134" s="106">
        <v>0.62</v>
      </c>
    </row>
    <row r="135" spans="1:10" s="183" customFormat="1" ht="24" customHeight="1" x14ac:dyDescent="0.2">
      <c r="A135" s="182" t="s">
        <v>274</v>
      </c>
      <c r="B135" s="103" t="s">
        <v>296</v>
      </c>
      <c r="C135" s="182" t="s">
        <v>154</v>
      </c>
      <c r="D135" s="182" t="s">
        <v>297</v>
      </c>
      <c r="E135" s="257" t="s">
        <v>275</v>
      </c>
      <c r="F135" s="257"/>
      <c r="G135" s="104" t="s">
        <v>156</v>
      </c>
      <c r="H135" s="105">
        <v>5.6300000000000003E-2</v>
      </c>
      <c r="I135" s="106">
        <v>16.21</v>
      </c>
      <c r="J135" s="106">
        <v>0.91</v>
      </c>
    </row>
    <row r="136" spans="1:10" s="183" customFormat="1" ht="48" customHeight="1" x14ac:dyDescent="0.2">
      <c r="A136" s="182" t="s">
        <v>274</v>
      </c>
      <c r="B136" s="103" t="s">
        <v>352</v>
      </c>
      <c r="C136" s="182" t="s">
        <v>154</v>
      </c>
      <c r="D136" s="182" t="s">
        <v>353</v>
      </c>
      <c r="E136" s="257" t="s">
        <v>314</v>
      </c>
      <c r="F136" s="257"/>
      <c r="G136" s="104" t="s">
        <v>316</v>
      </c>
      <c r="H136" s="105">
        <v>3.8999999999999998E-3</v>
      </c>
      <c r="I136" s="106">
        <v>204.82</v>
      </c>
      <c r="J136" s="106">
        <v>0.79</v>
      </c>
    </row>
    <row r="137" spans="1:10" s="183" customFormat="1" ht="48" customHeight="1" x14ac:dyDescent="0.2">
      <c r="A137" s="182" t="s">
        <v>274</v>
      </c>
      <c r="B137" s="103" t="s">
        <v>354</v>
      </c>
      <c r="C137" s="182" t="s">
        <v>154</v>
      </c>
      <c r="D137" s="182" t="s">
        <v>355</v>
      </c>
      <c r="E137" s="257" t="s">
        <v>314</v>
      </c>
      <c r="F137" s="257"/>
      <c r="G137" s="104" t="s">
        <v>315</v>
      </c>
      <c r="H137" s="105">
        <v>1.2200000000000001E-2</v>
      </c>
      <c r="I137" s="106">
        <v>73.38</v>
      </c>
      <c r="J137" s="106">
        <v>0.89</v>
      </c>
    </row>
    <row r="138" spans="1:10" s="183" customFormat="1" ht="39.75" customHeight="1" x14ac:dyDescent="0.2">
      <c r="A138" s="184" t="s">
        <v>276</v>
      </c>
      <c r="B138" s="107" t="s">
        <v>605</v>
      </c>
      <c r="C138" s="184" t="s">
        <v>154</v>
      </c>
      <c r="D138" s="184" t="s">
        <v>606</v>
      </c>
      <c r="E138" s="258" t="s">
        <v>277</v>
      </c>
      <c r="F138" s="258"/>
      <c r="G138" s="108" t="s">
        <v>3</v>
      </c>
      <c r="H138" s="109">
        <v>1.3</v>
      </c>
      <c r="I138" s="110">
        <v>88.63</v>
      </c>
      <c r="J138" s="110">
        <v>115.21</v>
      </c>
    </row>
    <row r="139" spans="1:10" s="183" customFormat="1" ht="14.25" x14ac:dyDescent="0.2">
      <c r="A139" s="181"/>
      <c r="B139" s="181"/>
      <c r="C139" s="181"/>
      <c r="D139" s="181"/>
      <c r="E139" s="181" t="s">
        <v>278</v>
      </c>
      <c r="F139" s="111">
        <v>1.62</v>
      </c>
      <c r="G139" s="181" t="s">
        <v>279</v>
      </c>
      <c r="H139" s="111">
        <v>0</v>
      </c>
      <c r="I139" s="181" t="s">
        <v>280</v>
      </c>
      <c r="J139" s="111">
        <v>1.62</v>
      </c>
    </row>
    <row r="140" spans="1:10" s="183" customFormat="1" thickBot="1" x14ac:dyDescent="0.25">
      <c r="A140" s="181"/>
      <c r="B140" s="181"/>
      <c r="C140" s="181"/>
      <c r="D140" s="181"/>
      <c r="E140" s="181" t="s">
        <v>281</v>
      </c>
      <c r="F140" s="111">
        <v>30.06</v>
      </c>
      <c r="G140" s="181"/>
      <c r="H140" s="259" t="s">
        <v>282</v>
      </c>
      <c r="I140" s="259"/>
      <c r="J140" s="111">
        <v>154.13999999999999</v>
      </c>
    </row>
    <row r="141" spans="1:10" s="183" customFormat="1" ht="0.95" customHeight="1" thickTop="1" x14ac:dyDescent="0.2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</row>
    <row r="142" spans="1:10" s="183" customFormat="1" ht="18" customHeight="1" x14ac:dyDescent="0.2">
      <c r="A142" s="185" t="s">
        <v>415</v>
      </c>
      <c r="B142" s="87" t="s">
        <v>144</v>
      </c>
      <c r="C142" s="185" t="s">
        <v>145</v>
      </c>
      <c r="D142" s="185" t="s">
        <v>146</v>
      </c>
      <c r="E142" s="255" t="s">
        <v>271</v>
      </c>
      <c r="F142" s="255"/>
      <c r="G142" s="88" t="s">
        <v>147</v>
      </c>
      <c r="H142" s="87" t="s">
        <v>148</v>
      </c>
      <c r="I142" s="87" t="s">
        <v>149</v>
      </c>
      <c r="J142" s="87" t="s">
        <v>0</v>
      </c>
    </row>
    <row r="143" spans="1:10" s="183" customFormat="1" ht="32.25" customHeight="1" x14ac:dyDescent="0.2">
      <c r="A143" s="186" t="s">
        <v>272</v>
      </c>
      <c r="B143" s="93" t="s">
        <v>717</v>
      </c>
      <c r="C143" s="186" t="s">
        <v>182</v>
      </c>
      <c r="D143" s="186" t="s">
        <v>718</v>
      </c>
      <c r="E143" s="256" t="s">
        <v>313</v>
      </c>
      <c r="F143" s="256"/>
      <c r="G143" s="94" t="s">
        <v>93</v>
      </c>
      <c r="H143" s="102">
        <v>1</v>
      </c>
      <c r="I143" s="95">
        <v>373.81</v>
      </c>
      <c r="J143" s="95">
        <v>373.81</v>
      </c>
    </row>
    <row r="144" spans="1:10" s="183" customFormat="1" ht="36" customHeight="1" x14ac:dyDescent="0.2">
      <c r="A144" s="182" t="s">
        <v>274</v>
      </c>
      <c r="B144" s="103" t="s">
        <v>340</v>
      </c>
      <c r="C144" s="182" t="s">
        <v>154</v>
      </c>
      <c r="D144" s="182" t="s">
        <v>341</v>
      </c>
      <c r="E144" s="257" t="s">
        <v>326</v>
      </c>
      <c r="F144" s="257"/>
      <c r="G144" s="104" t="s">
        <v>249</v>
      </c>
      <c r="H144" s="105">
        <v>13.4</v>
      </c>
      <c r="I144" s="106">
        <v>12.12</v>
      </c>
      <c r="J144" s="106">
        <v>162.4</v>
      </c>
    </row>
    <row r="145" spans="1:10" s="183" customFormat="1" ht="36" customHeight="1" x14ac:dyDescent="0.2">
      <c r="A145" s="182" t="s">
        <v>274</v>
      </c>
      <c r="B145" s="103" t="s">
        <v>730</v>
      </c>
      <c r="C145" s="182" t="s">
        <v>160</v>
      </c>
      <c r="D145" s="182" t="s">
        <v>731</v>
      </c>
      <c r="E145" s="257" t="s">
        <v>265</v>
      </c>
      <c r="F145" s="257"/>
      <c r="G145" s="104" t="s">
        <v>3</v>
      </c>
      <c r="H145" s="105">
        <v>0.15</v>
      </c>
      <c r="I145" s="106">
        <v>661.89</v>
      </c>
      <c r="J145" s="106">
        <v>99.28</v>
      </c>
    </row>
    <row r="146" spans="1:10" s="183" customFormat="1" ht="36" customHeight="1" x14ac:dyDescent="0.2">
      <c r="A146" s="182" t="s">
        <v>274</v>
      </c>
      <c r="B146" s="103" t="s">
        <v>732</v>
      </c>
      <c r="C146" s="182" t="s">
        <v>160</v>
      </c>
      <c r="D146" s="182" t="s">
        <v>733</v>
      </c>
      <c r="E146" s="257" t="s">
        <v>265</v>
      </c>
      <c r="F146" s="257"/>
      <c r="G146" s="104" t="s">
        <v>1</v>
      </c>
      <c r="H146" s="105">
        <v>0.3</v>
      </c>
      <c r="I146" s="106">
        <v>50.79</v>
      </c>
      <c r="J146" s="106">
        <v>15.23</v>
      </c>
    </row>
    <row r="147" spans="1:10" s="183" customFormat="1" ht="24" customHeight="1" x14ac:dyDescent="0.2">
      <c r="A147" s="182" t="s">
        <v>274</v>
      </c>
      <c r="B147" s="103" t="s">
        <v>296</v>
      </c>
      <c r="C147" s="182" t="s">
        <v>154</v>
      </c>
      <c r="D147" s="182" t="s">
        <v>297</v>
      </c>
      <c r="E147" s="257" t="s">
        <v>275</v>
      </c>
      <c r="F147" s="257"/>
      <c r="G147" s="104" t="s">
        <v>156</v>
      </c>
      <c r="H147" s="105">
        <v>1</v>
      </c>
      <c r="I147" s="106">
        <v>16.21</v>
      </c>
      <c r="J147" s="106">
        <v>16.21</v>
      </c>
    </row>
    <row r="148" spans="1:10" s="183" customFormat="1" ht="45" customHeight="1" x14ac:dyDescent="0.2">
      <c r="A148" s="182" t="s">
        <v>274</v>
      </c>
      <c r="B148" s="103" t="s">
        <v>332</v>
      </c>
      <c r="C148" s="182" t="s">
        <v>154</v>
      </c>
      <c r="D148" s="182" t="s">
        <v>333</v>
      </c>
      <c r="E148" s="257" t="s">
        <v>326</v>
      </c>
      <c r="F148" s="257"/>
      <c r="G148" s="104" t="s">
        <v>3</v>
      </c>
      <c r="H148" s="105">
        <v>0.05</v>
      </c>
      <c r="I148" s="106">
        <v>336.66</v>
      </c>
      <c r="J148" s="106">
        <v>16.829999999999998</v>
      </c>
    </row>
    <row r="149" spans="1:10" s="183" customFormat="1" ht="41.25" customHeight="1" x14ac:dyDescent="0.2">
      <c r="A149" s="182" t="s">
        <v>274</v>
      </c>
      <c r="B149" s="103" t="s">
        <v>171</v>
      </c>
      <c r="C149" s="182" t="s">
        <v>154</v>
      </c>
      <c r="D149" s="182" t="s">
        <v>172</v>
      </c>
      <c r="E149" s="257" t="s">
        <v>326</v>
      </c>
      <c r="F149" s="257"/>
      <c r="G149" s="104" t="s">
        <v>3</v>
      </c>
      <c r="H149" s="105">
        <v>7.4999999999999997E-2</v>
      </c>
      <c r="I149" s="106">
        <v>137.71</v>
      </c>
      <c r="J149" s="106">
        <v>10.32</v>
      </c>
    </row>
    <row r="150" spans="1:10" s="183" customFormat="1" ht="48" customHeight="1" x14ac:dyDescent="0.2">
      <c r="A150" s="182" t="s">
        <v>274</v>
      </c>
      <c r="B150" s="103" t="s">
        <v>734</v>
      </c>
      <c r="C150" s="182" t="s">
        <v>160</v>
      </c>
      <c r="D150" s="182" t="s">
        <v>735</v>
      </c>
      <c r="E150" s="257" t="s">
        <v>265</v>
      </c>
      <c r="F150" s="257"/>
      <c r="G150" s="104" t="s">
        <v>249</v>
      </c>
      <c r="H150" s="105">
        <v>2.4</v>
      </c>
      <c r="I150" s="106">
        <v>22.31</v>
      </c>
      <c r="J150" s="106">
        <v>53.54</v>
      </c>
    </row>
    <row r="151" spans="1:10" s="183" customFormat="1" ht="14.25" x14ac:dyDescent="0.2">
      <c r="A151" s="181"/>
      <c r="B151" s="181"/>
      <c r="C151" s="181"/>
      <c r="D151" s="181"/>
      <c r="E151" s="181" t="s">
        <v>278</v>
      </c>
      <c r="F151" s="111">
        <v>47.18</v>
      </c>
      <c r="G151" s="181" t="s">
        <v>279</v>
      </c>
      <c r="H151" s="111">
        <v>0</v>
      </c>
      <c r="I151" s="181" t="s">
        <v>280</v>
      </c>
      <c r="J151" s="111">
        <v>47.18</v>
      </c>
    </row>
    <row r="152" spans="1:10" s="183" customFormat="1" thickBot="1" x14ac:dyDescent="0.25">
      <c r="A152" s="181"/>
      <c r="B152" s="181"/>
      <c r="C152" s="181"/>
      <c r="D152" s="181"/>
      <c r="E152" s="181" t="s">
        <v>281</v>
      </c>
      <c r="F152" s="111">
        <v>90.57</v>
      </c>
      <c r="G152" s="181"/>
      <c r="H152" s="259" t="s">
        <v>282</v>
      </c>
      <c r="I152" s="259"/>
      <c r="J152" s="111">
        <v>464.38</v>
      </c>
    </row>
    <row r="153" spans="1:10" s="183" customFormat="1" ht="0.95" customHeight="1" thickTop="1" x14ac:dyDescent="0.2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</row>
    <row r="154" spans="1:10" s="183" customFormat="1" ht="18" customHeight="1" x14ac:dyDescent="0.2">
      <c r="A154" s="185" t="s">
        <v>240</v>
      </c>
      <c r="B154" s="87" t="s">
        <v>144</v>
      </c>
      <c r="C154" s="185" t="s">
        <v>145</v>
      </c>
      <c r="D154" s="185" t="s">
        <v>146</v>
      </c>
      <c r="E154" s="255" t="s">
        <v>271</v>
      </c>
      <c r="F154" s="255"/>
      <c r="G154" s="88" t="s">
        <v>147</v>
      </c>
      <c r="H154" s="87" t="s">
        <v>148</v>
      </c>
      <c r="I154" s="87" t="s">
        <v>149</v>
      </c>
      <c r="J154" s="87" t="s">
        <v>0</v>
      </c>
    </row>
    <row r="155" spans="1:10" s="183" customFormat="1" ht="24" customHeight="1" x14ac:dyDescent="0.2">
      <c r="A155" s="186" t="s">
        <v>272</v>
      </c>
      <c r="B155" s="93" t="s">
        <v>259</v>
      </c>
      <c r="C155" s="186" t="s">
        <v>182</v>
      </c>
      <c r="D155" s="186" t="s">
        <v>260</v>
      </c>
      <c r="E155" s="256" t="s">
        <v>275</v>
      </c>
      <c r="F155" s="256"/>
      <c r="G155" s="94" t="s">
        <v>234</v>
      </c>
      <c r="H155" s="102">
        <v>1</v>
      </c>
      <c r="I155" s="95">
        <v>129.68</v>
      </c>
      <c r="J155" s="95">
        <v>129.68</v>
      </c>
    </row>
    <row r="156" spans="1:10" s="183" customFormat="1" ht="24" customHeight="1" x14ac:dyDescent="0.2">
      <c r="A156" s="182" t="s">
        <v>274</v>
      </c>
      <c r="B156" s="103" t="s">
        <v>296</v>
      </c>
      <c r="C156" s="182" t="s">
        <v>154</v>
      </c>
      <c r="D156" s="182" t="s">
        <v>297</v>
      </c>
      <c r="E156" s="257" t="s">
        <v>275</v>
      </c>
      <c r="F156" s="257"/>
      <c r="G156" s="104" t="s">
        <v>156</v>
      </c>
      <c r="H156" s="105">
        <v>8</v>
      </c>
      <c r="I156" s="106">
        <v>16.21</v>
      </c>
      <c r="J156" s="106">
        <v>129.68</v>
      </c>
    </row>
    <row r="157" spans="1:10" s="183" customFormat="1" ht="14.25" x14ac:dyDescent="0.2">
      <c r="A157" s="181"/>
      <c r="B157" s="181"/>
      <c r="C157" s="181"/>
      <c r="D157" s="181"/>
      <c r="E157" s="181" t="s">
        <v>278</v>
      </c>
      <c r="F157" s="111">
        <v>91.6</v>
      </c>
      <c r="G157" s="181" t="s">
        <v>279</v>
      </c>
      <c r="H157" s="111">
        <v>0</v>
      </c>
      <c r="I157" s="181" t="s">
        <v>280</v>
      </c>
      <c r="J157" s="111">
        <v>91.6</v>
      </c>
    </row>
    <row r="158" spans="1:10" s="183" customFormat="1" thickBot="1" x14ac:dyDescent="0.25">
      <c r="A158" s="181"/>
      <c r="B158" s="181"/>
      <c r="C158" s="181"/>
      <c r="D158" s="181"/>
      <c r="E158" s="181" t="s">
        <v>281</v>
      </c>
      <c r="F158" s="111">
        <v>31.42</v>
      </c>
      <c r="G158" s="181"/>
      <c r="H158" s="259" t="s">
        <v>282</v>
      </c>
      <c r="I158" s="259"/>
      <c r="J158" s="111">
        <v>161.1</v>
      </c>
    </row>
    <row r="159" spans="1:10" s="183" customFormat="1" ht="0.95" customHeight="1" thickTop="1" x14ac:dyDescent="0.2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1:10" s="183" customFormat="1" ht="50.1" customHeight="1" x14ac:dyDescent="0.25">
      <c r="A160" s="265" t="s">
        <v>757</v>
      </c>
      <c r="B160" s="266"/>
      <c r="C160" s="266"/>
      <c r="D160" s="266"/>
      <c r="E160" s="266"/>
      <c r="F160" s="266"/>
      <c r="G160" s="266"/>
      <c r="H160" s="266"/>
      <c r="I160" s="266"/>
      <c r="J160" s="266"/>
    </row>
    <row r="161" spans="1:10" s="183" customFormat="1" ht="18" customHeight="1" x14ac:dyDescent="0.2">
      <c r="A161" s="185"/>
      <c r="B161" s="87" t="s">
        <v>144</v>
      </c>
      <c r="C161" s="185" t="s">
        <v>145</v>
      </c>
      <c r="D161" s="185" t="s">
        <v>146</v>
      </c>
      <c r="E161" s="255" t="s">
        <v>271</v>
      </c>
      <c r="F161" s="255"/>
      <c r="G161" s="88" t="s">
        <v>147</v>
      </c>
      <c r="H161" s="87" t="s">
        <v>148</v>
      </c>
      <c r="I161" s="87" t="s">
        <v>149</v>
      </c>
      <c r="J161" s="87" t="s">
        <v>0</v>
      </c>
    </row>
    <row r="162" spans="1:10" s="183" customFormat="1" ht="36" customHeight="1" x14ac:dyDescent="0.2">
      <c r="A162" s="186" t="s">
        <v>272</v>
      </c>
      <c r="B162" s="93" t="s">
        <v>336</v>
      </c>
      <c r="C162" s="186" t="s">
        <v>182</v>
      </c>
      <c r="D162" s="186" t="s">
        <v>603</v>
      </c>
      <c r="E162" s="256" t="s">
        <v>275</v>
      </c>
      <c r="F162" s="256"/>
      <c r="G162" s="94" t="s">
        <v>3</v>
      </c>
      <c r="H162" s="102">
        <v>1</v>
      </c>
      <c r="I162" s="95">
        <v>30.62</v>
      </c>
      <c r="J162" s="95">
        <v>30.62</v>
      </c>
    </row>
    <row r="163" spans="1:10" s="183" customFormat="1" ht="24" customHeight="1" x14ac:dyDescent="0.2">
      <c r="A163" s="182" t="s">
        <v>274</v>
      </c>
      <c r="B163" s="103" t="s">
        <v>286</v>
      </c>
      <c r="C163" s="182" t="s">
        <v>154</v>
      </c>
      <c r="D163" s="182" t="s">
        <v>287</v>
      </c>
      <c r="E163" s="257" t="s">
        <v>275</v>
      </c>
      <c r="F163" s="257"/>
      <c r="G163" s="104" t="s">
        <v>156</v>
      </c>
      <c r="H163" s="105">
        <v>0.18525</v>
      </c>
      <c r="I163" s="106">
        <v>22.12</v>
      </c>
      <c r="J163" s="106">
        <v>4.09</v>
      </c>
    </row>
    <row r="164" spans="1:10" s="183" customFormat="1" ht="24" customHeight="1" x14ac:dyDescent="0.2">
      <c r="A164" s="182" t="s">
        <v>274</v>
      </c>
      <c r="B164" s="103" t="s">
        <v>296</v>
      </c>
      <c r="C164" s="182" t="s">
        <v>154</v>
      </c>
      <c r="D164" s="182" t="s">
        <v>297</v>
      </c>
      <c r="E164" s="257" t="s">
        <v>275</v>
      </c>
      <c r="F164" s="257"/>
      <c r="G164" s="104" t="s">
        <v>156</v>
      </c>
      <c r="H164" s="105">
        <v>0.18525</v>
      </c>
      <c r="I164" s="106">
        <v>16.21</v>
      </c>
      <c r="J164" s="106">
        <v>3</v>
      </c>
    </row>
    <row r="165" spans="1:10" s="183" customFormat="1" ht="24" customHeight="1" x14ac:dyDescent="0.2">
      <c r="A165" s="184" t="s">
        <v>276</v>
      </c>
      <c r="B165" s="107" t="s">
        <v>357</v>
      </c>
      <c r="C165" s="184" t="s">
        <v>154</v>
      </c>
      <c r="D165" s="184" t="s">
        <v>358</v>
      </c>
      <c r="E165" s="258" t="s">
        <v>277</v>
      </c>
      <c r="F165" s="258"/>
      <c r="G165" s="108" t="s">
        <v>93</v>
      </c>
      <c r="H165" s="109">
        <v>0.17874999999999999</v>
      </c>
      <c r="I165" s="110">
        <v>22.36</v>
      </c>
      <c r="J165" s="110">
        <v>3.99</v>
      </c>
    </row>
    <row r="166" spans="1:10" s="183" customFormat="1" ht="24" customHeight="1" x14ac:dyDescent="0.2">
      <c r="A166" s="184" t="s">
        <v>276</v>
      </c>
      <c r="B166" s="107" t="s">
        <v>359</v>
      </c>
      <c r="C166" s="184" t="s">
        <v>154</v>
      </c>
      <c r="D166" s="184" t="s">
        <v>360</v>
      </c>
      <c r="E166" s="258" t="s">
        <v>277</v>
      </c>
      <c r="F166" s="258"/>
      <c r="G166" s="108" t="s">
        <v>249</v>
      </c>
      <c r="H166" s="109">
        <v>7.8E-2</v>
      </c>
      <c r="I166" s="110">
        <v>21.57</v>
      </c>
      <c r="J166" s="110">
        <v>1.68</v>
      </c>
    </row>
    <row r="167" spans="1:10" s="183" customFormat="1" ht="37.5" customHeight="1" x14ac:dyDescent="0.2">
      <c r="A167" s="184" t="s">
        <v>276</v>
      </c>
      <c r="B167" s="107" t="s">
        <v>361</v>
      </c>
      <c r="C167" s="184" t="s">
        <v>154</v>
      </c>
      <c r="D167" s="184" t="s">
        <v>362</v>
      </c>
      <c r="E167" s="258" t="s">
        <v>277</v>
      </c>
      <c r="F167" s="258"/>
      <c r="G167" s="108" t="s">
        <v>93</v>
      </c>
      <c r="H167" s="109">
        <v>0.377</v>
      </c>
      <c r="I167" s="110">
        <v>47.39</v>
      </c>
      <c r="J167" s="110">
        <v>17.86</v>
      </c>
    </row>
    <row r="168" spans="1:10" s="183" customFormat="1" ht="14.25" x14ac:dyDescent="0.2">
      <c r="A168" s="181"/>
      <c r="B168" s="181"/>
      <c r="C168" s="181"/>
      <c r="D168" s="181"/>
      <c r="E168" s="181" t="s">
        <v>278</v>
      </c>
      <c r="F168" s="111">
        <v>5.33</v>
      </c>
      <c r="G168" s="181" t="s">
        <v>279</v>
      </c>
      <c r="H168" s="111">
        <v>0</v>
      </c>
      <c r="I168" s="181" t="s">
        <v>280</v>
      </c>
      <c r="J168" s="111">
        <v>5.33</v>
      </c>
    </row>
    <row r="169" spans="1:10" s="183" customFormat="1" ht="14.25" x14ac:dyDescent="0.2">
      <c r="A169" s="181"/>
      <c r="B169" s="181"/>
      <c r="C169" s="181"/>
      <c r="D169" s="181"/>
      <c r="E169" s="181" t="s">
        <v>281</v>
      </c>
      <c r="F169" s="111">
        <v>7.41</v>
      </c>
      <c r="G169" s="181"/>
      <c r="H169" s="259" t="s">
        <v>282</v>
      </c>
      <c r="I169" s="259"/>
      <c r="J169" s="111">
        <v>38.03</v>
      </c>
    </row>
    <row r="170" spans="1:10" s="169" customFormat="1" ht="14.25" x14ac:dyDescent="0.2">
      <c r="A170" s="177"/>
      <c r="B170" s="177"/>
      <c r="C170" s="177"/>
      <c r="D170" s="177"/>
      <c r="E170" s="177"/>
      <c r="F170" s="111"/>
      <c r="G170" s="177"/>
      <c r="H170" s="177"/>
      <c r="I170" s="177"/>
      <c r="J170" s="111"/>
    </row>
    <row r="171" spans="1:10" s="169" customFormat="1" ht="14.25" x14ac:dyDescent="0.2">
      <c r="A171" s="177"/>
      <c r="B171" s="177"/>
      <c r="C171" s="177"/>
      <c r="D171" s="177"/>
      <c r="E171" s="177"/>
      <c r="F171" s="111"/>
      <c r="G171" s="177"/>
      <c r="H171" s="177"/>
      <c r="I171" s="177"/>
      <c r="J171" s="111"/>
    </row>
    <row r="172" spans="1:10" s="169" customFormat="1" ht="14.25" x14ac:dyDescent="0.2">
      <c r="A172" s="177"/>
      <c r="B172" s="177"/>
      <c r="C172" s="177"/>
      <c r="D172" s="177"/>
      <c r="E172" s="177"/>
      <c r="F172" s="111"/>
      <c r="G172" s="177"/>
      <c r="H172" s="177"/>
      <c r="I172" s="177"/>
      <c r="J172" s="111"/>
    </row>
    <row r="173" spans="1:10" s="169" customFormat="1" ht="14.25" x14ac:dyDescent="0.2">
      <c r="A173" s="177"/>
      <c r="B173" s="177"/>
      <c r="C173" s="177"/>
      <c r="D173" s="177"/>
      <c r="E173" s="177"/>
      <c r="F173" s="111"/>
      <c r="G173" s="177"/>
      <c r="H173" s="177"/>
      <c r="I173" s="177"/>
      <c r="J173" s="111"/>
    </row>
    <row r="174" spans="1:10" s="169" customFormat="1" ht="14.25" x14ac:dyDescent="0.2">
      <c r="A174" s="177"/>
      <c r="B174" s="177"/>
      <c r="C174" s="177"/>
      <c r="D174" s="177"/>
      <c r="E174" s="177"/>
      <c r="F174" s="111"/>
      <c r="G174" s="177"/>
      <c r="H174" s="177"/>
      <c r="I174" s="177"/>
      <c r="J174" s="111"/>
    </row>
    <row r="175" spans="1:10" s="169" customFormat="1" ht="14.25" x14ac:dyDescent="0.2">
      <c r="A175" s="177"/>
      <c r="B175" s="177"/>
      <c r="C175" s="177"/>
      <c r="D175" s="177"/>
      <c r="E175" s="177"/>
      <c r="F175" s="111"/>
      <c r="G175" s="177"/>
      <c r="H175" s="177"/>
      <c r="I175" s="177"/>
      <c r="J175" s="111"/>
    </row>
    <row r="176" spans="1:10" s="169" customFormat="1" ht="14.25" x14ac:dyDescent="0.2">
      <c r="A176" s="168"/>
      <c r="B176" s="168"/>
      <c r="C176" s="168"/>
      <c r="D176" s="168"/>
      <c r="E176" s="168"/>
      <c r="F176" s="111"/>
      <c r="G176" s="168"/>
      <c r="H176" s="168"/>
      <c r="I176" s="168"/>
      <c r="J176" s="111"/>
    </row>
    <row r="177" spans="1:10" s="169" customFormat="1" ht="14.25" x14ac:dyDescent="0.2">
      <c r="A177" s="168"/>
      <c r="B177" s="168"/>
      <c r="C177" s="168"/>
      <c r="D177" s="168"/>
      <c r="E177" s="168"/>
      <c r="F177" s="111"/>
      <c r="G177" s="168"/>
      <c r="H177" s="168"/>
      <c r="I177" s="168"/>
      <c r="J177" s="111"/>
    </row>
    <row r="178" spans="1:10" ht="40.15" customHeight="1" x14ac:dyDescent="0.2">
      <c r="D178" s="4"/>
      <c r="E178" s="5"/>
      <c r="F178" s="16"/>
      <c r="G178" s="6"/>
    </row>
    <row r="179" spans="1:10" ht="18.75" x14ac:dyDescent="0.3">
      <c r="D179" s="19" t="s">
        <v>6</v>
      </c>
      <c r="E179" s="14"/>
      <c r="F179" s="14" t="str">
        <f>'MEMORIA DE CALCULO'!C7</f>
        <v>Eng.ª Civil Flávia Cristina Barbosa</v>
      </c>
      <c r="G179" s="14"/>
      <c r="H179" s="69"/>
    </row>
    <row r="180" spans="1:10" ht="18.75" x14ac:dyDescent="0.3">
      <c r="D180" s="3"/>
      <c r="E180" s="20"/>
      <c r="F180" s="20" t="str">
        <f>"CREA - "&amp;'MEMORIA DE CALCULO'!C8</f>
        <v>CREA - MG- 187.842/D</v>
      </c>
      <c r="G180" s="20"/>
      <c r="H180" s="69"/>
    </row>
    <row r="181" spans="1:10" ht="18.75" x14ac:dyDescent="0.2">
      <c r="D181" s="4"/>
      <c r="E181" s="5"/>
      <c r="F181" s="17"/>
      <c r="G181" s="8"/>
    </row>
  </sheetData>
  <mergeCells count="139">
    <mergeCell ref="E108:F108"/>
    <mergeCell ref="E109:F109"/>
    <mergeCell ref="E110:F110"/>
    <mergeCell ref="E9:F9"/>
    <mergeCell ref="E10:F10"/>
    <mergeCell ref="E11:F11"/>
    <mergeCell ref="E12:F12"/>
    <mergeCell ref="E13:F13"/>
    <mergeCell ref="E14:F14"/>
    <mergeCell ref="E15:F15"/>
    <mergeCell ref="E19:F19"/>
    <mergeCell ref="E20:F20"/>
    <mergeCell ref="E21:F21"/>
    <mergeCell ref="E22:F22"/>
    <mergeCell ref="A160:J160"/>
    <mergeCell ref="E167:F167"/>
    <mergeCell ref="H169:I169"/>
    <mergeCell ref="E137:F137"/>
    <mergeCell ref="E138:F138"/>
    <mergeCell ref="E154:F154"/>
    <mergeCell ref="E155:F155"/>
    <mergeCell ref="E144:F144"/>
    <mergeCell ref="E146:F146"/>
    <mergeCell ref="E156:F156"/>
    <mergeCell ref="E145:F145"/>
    <mergeCell ref="E149:F149"/>
    <mergeCell ref="E150:F150"/>
    <mergeCell ref="H70:I70"/>
    <mergeCell ref="H83:I83"/>
    <mergeCell ref="E113:F113"/>
    <mergeCell ref="E122:F122"/>
    <mergeCell ref="E123:F123"/>
    <mergeCell ref="E101:F101"/>
    <mergeCell ref="H99:I99"/>
    <mergeCell ref="E89:F89"/>
    <mergeCell ref="E90:F90"/>
    <mergeCell ref="E107:F107"/>
    <mergeCell ref="H115:I115"/>
    <mergeCell ref="E117:F117"/>
    <mergeCell ref="E28:F28"/>
    <mergeCell ref="E29:F29"/>
    <mergeCell ref="E30:F30"/>
    <mergeCell ref="E31:F31"/>
    <mergeCell ref="E55:F55"/>
    <mergeCell ref="E54:F54"/>
    <mergeCell ref="E68:F68"/>
    <mergeCell ref="E81:F81"/>
    <mergeCell ref="E65:F65"/>
    <mergeCell ref="E66:F66"/>
    <mergeCell ref="E59:F59"/>
    <mergeCell ref="E53:F53"/>
    <mergeCell ref="E67:F67"/>
    <mergeCell ref="E76:F76"/>
    <mergeCell ref="E87:F87"/>
    <mergeCell ref="E80:F80"/>
    <mergeCell ref="H41:I41"/>
    <mergeCell ref="H48:I48"/>
    <mergeCell ref="E91:F91"/>
    <mergeCell ref="E102:F102"/>
    <mergeCell ref="E103:F103"/>
    <mergeCell ref="A3:C6"/>
    <mergeCell ref="F3:H6"/>
    <mergeCell ref="A1:H2"/>
    <mergeCell ref="A7:J7"/>
    <mergeCell ref="I4:J4"/>
    <mergeCell ref="D4:E6"/>
    <mergeCell ref="D3:E3"/>
    <mergeCell ref="E121:F121"/>
    <mergeCell ref="E111:F111"/>
    <mergeCell ref="E112:F112"/>
    <mergeCell ref="E119:F119"/>
    <mergeCell ref="E120:F120"/>
    <mergeCell ref="E63:F63"/>
    <mergeCell ref="E64:F64"/>
    <mergeCell ref="E72:F72"/>
    <mergeCell ref="E77:F77"/>
    <mergeCell ref="E78:F78"/>
    <mergeCell ref="E85:F85"/>
    <mergeCell ref="E86:F86"/>
    <mergeCell ref="E79:F79"/>
    <mergeCell ref="E96:F96"/>
    <mergeCell ref="E93:F93"/>
    <mergeCell ref="E94:F94"/>
    <mergeCell ref="E95:F95"/>
    <mergeCell ref="E88:F88"/>
    <mergeCell ref="E92:F92"/>
    <mergeCell ref="E104:F104"/>
    <mergeCell ref="E97:F97"/>
    <mergeCell ref="E73:F73"/>
    <mergeCell ref="E74:F74"/>
    <mergeCell ref="E75:F75"/>
    <mergeCell ref="E118:F118"/>
    <mergeCell ref="H17:I17"/>
    <mergeCell ref="H24:I24"/>
    <mergeCell ref="E26:F26"/>
    <mergeCell ref="E27:F27"/>
    <mergeCell ref="H33:I33"/>
    <mergeCell ref="E35:F35"/>
    <mergeCell ref="E36:F36"/>
    <mergeCell ref="E37:F37"/>
    <mergeCell ref="E38:F38"/>
    <mergeCell ref="E39:F39"/>
    <mergeCell ref="E43:F43"/>
    <mergeCell ref="E44:F44"/>
    <mergeCell ref="E45:F45"/>
    <mergeCell ref="E46:F46"/>
    <mergeCell ref="E50:F50"/>
    <mergeCell ref="E51:F51"/>
    <mergeCell ref="E52:F52"/>
    <mergeCell ref="H57:I57"/>
    <mergeCell ref="E60:F60"/>
    <mergeCell ref="E61:F61"/>
    <mergeCell ref="E62:F62"/>
    <mergeCell ref="E105:F105"/>
    <mergeCell ref="E106:F106"/>
    <mergeCell ref="E161:F161"/>
    <mergeCell ref="E162:F162"/>
    <mergeCell ref="E163:F163"/>
    <mergeCell ref="E164:F164"/>
    <mergeCell ref="E165:F165"/>
    <mergeCell ref="E166:F166"/>
    <mergeCell ref="H125:I125"/>
    <mergeCell ref="E130:F130"/>
    <mergeCell ref="E131:F131"/>
    <mergeCell ref="E132:F132"/>
    <mergeCell ref="H140:I140"/>
    <mergeCell ref="E142:F142"/>
    <mergeCell ref="E143:F143"/>
    <mergeCell ref="E147:F147"/>
    <mergeCell ref="E148:F148"/>
    <mergeCell ref="E133:F133"/>
    <mergeCell ref="E134:F134"/>
    <mergeCell ref="E135:F135"/>
    <mergeCell ref="E129:F129"/>
    <mergeCell ref="E136:F136"/>
    <mergeCell ref="E127:F127"/>
    <mergeCell ref="E128:F128"/>
    <mergeCell ref="H152:I152"/>
    <mergeCell ref="H158:I158"/>
  </mergeCells>
  <pageMargins left="0.51181102362204722" right="0.51181102362204722" top="0.78740157480314965" bottom="0.78740157480314965" header="0.31496062992125984" footer="0.31496062992125984"/>
  <pageSetup paperSize="9" scale="60" fitToHeight="2000" orientation="landscape" r:id="rId1"/>
  <headerFooter>
    <oddFooter>Página &amp;P de &amp;N</oddFooter>
  </headerFooter>
  <rowBreaks count="4" manualBreakCount="4">
    <brk id="33" max="9" man="1"/>
    <brk id="57" max="9" man="1"/>
    <brk id="71" max="9" man="1"/>
    <brk id="116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2"/>
  <sheetViews>
    <sheetView view="pageBreakPreview" zoomScaleNormal="70" zoomScaleSheetLayoutView="100" workbookViewId="0">
      <selection activeCell="M22" sqref="M22"/>
    </sheetView>
  </sheetViews>
  <sheetFormatPr defaultRowHeight="14.25" x14ac:dyDescent="0.2"/>
  <cols>
    <col min="1" max="1" width="5.375" bestFit="1" customWidth="1"/>
    <col min="2" max="2" width="42.25" customWidth="1"/>
    <col min="3" max="3" width="18.375" bestFit="1" customWidth="1"/>
    <col min="4" max="4" width="23.375" bestFit="1" customWidth="1"/>
    <col min="5" max="5" width="23.875" bestFit="1" customWidth="1"/>
    <col min="6" max="6" width="23.375" bestFit="1" customWidth="1"/>
    <col min="7" max="7" width="23.875" bestFit="1" customWidth="1"/>
    <col min="8" max="8" width="23.625" bestFit="1" customWidth="1"/>
  </cols>
  <sheetData>
    <row r="1" spans="1:8" s="1" customFormat="1" ht="16.149999999999999" customHeight="1" thickBot="1" x14ac:dyDescent="0.25">
      <c r="A1" s="228" t="str">
        <f>"CRONOGRAMA FÍSICO-FINANCEIRO- " &amp;C4</f>
        <v>CRONOGRAMA FÍSICO-FINANCEIRO- DRENAGEM DA RUA FRANCISCA RICARDINA DE PAULA</v>
      </c>
      <c r="B1" s="229"/>
      <c r="C1" s="229"/>
      <c r="D1" s="229"/>
      <c r="E1" s="229"/>
      <c r="F1" s="229"/>
      <c r="G1" s="31" t="s">
        <v>4</v>
      </c>
      <c r="H1" s="33" t="str">
        <f>'MEMORIA DE CALCULO'!C1</f>
        <v>R00</v>
      </c>
    </row>
    <row r="2" spans="1:8" s="9" customFormat="1" ht="16.5" thickBot="1" x14ac:dyDescent="0.25">
      <c r="A2" s="230"/>
      <c r="B2" s="231"/>
      <c r="C2" s="231"/>
      <c r="D2" s="231"/>
      <c r="E2" s="231"/>
      <c r="F2" s="231"/>
      <c r="G2" s="32" t="s">
        <v>41</v>
      </c>
      <c r="H2" s="34">
        <f ca="1">'MEMORIA DE CALCULO'!C3</f>
        <v>44704</v>
      </c>
    </row>
    <row r="3" spans="1:8" s="9" customFormat="1" ht="15.6" customHeight="1" x14ac:dyDescent="0.2">
      <c r="A3" s="222" t="s">
        <v>94</v>
      </c>
      <c r="B3" s="252"/>
      <c r="C3" s="263" t="s">
        <v>95</v>
      </c>
      <c r="D3" s="267"/>
      <c r="E3" s="222" t="s">
        <v>40</v>
      </c>
      <c r="F3" s="223"/>
      <c r="G3" s="35" t="s">
        <v>96</v>
      </c>
      <c r="H3" s="36"/>
    </row>
    <row r="4" spans="1:8" s="9" customFormat="1" ht="72" customHeight="1" thickBot="1" x14ac:dyDescent="0.25">
      <c r="A4" s="73"/>
      <c r="B4" s="43"/>
      <c r="C4" s="246" t="str">
        <f>'MEMORIA DE CALCULO'!C2</f>
        <v>DRENAGEM DA RUA FRANCISCA RICARDINA DE PAULA</v>
      </c>
      <c r="D4" s="247"/>
      <c r="E4" s="224"/>
      <c r="F4" s="213"/>
      <c r="G4" s="218" t="str">
        <f>'MEMORIA DE CALCULO'!C6</f>
        <v>SINAPI - 04/2022 - Minas Gerais
SICRO3 - 01/2022 - Minas Gerais
SETOP - 03/2022 - Minas Gerais
SUDECAP - 02/2022 - Minas Gerais</v>
      </c>
      <c r="H4" s="219"/>
    </row>
    <row r="5" spans="1:8" s="9" customFormat="1" ht="21" customHeight="1" x14ac:dyDescent="0.2">
      <c r="A5" s="73"/>
      <c r="B5" s="43"/>
      <c r="C5" s="246"/>
      <c r="D5" s="247"/>
      <c r="E5" s="224"/>
      <c r="F5" s="213"/>
      <c r="G5" s="35" t="s">
        <v>97</v>
      </c>
      <c r="H5" s="40">
        <f>'MEMORIA DE CALCULO'!C4</f>
        <v>0.24229999999999999</v>
      </c>
    </row>
    <row r="6" spans="1:8" s="9" customFormat="1" ht="20.45" customHeight="1" thickBot="1" x14ac:dyDescent="0.25">
      <c r="A6" s="37"/>
      <c r="B6" s="42"/>
      <c r="C6" s="249"/>
      <c r="D6" s="250"/>
      <c r="E6" s="225"/>
      <c r="F6" s="226"/>
      <c r="G6" s="39" t="s">
        <v>98</v>
      </c>
      <c r="H6" s="41">
        <f>'MEMORIA DE CALCULO'!C5</f>
        <v>0</v>
      </c>
    </row>
    <row r="7" spans="1:8" s="9" customFormat="1" ht="22.15" customHeight="1" thickBot="1" x14ac:dyDescent="0.25">
      <c r="A7" s="216" t="str">
        <f>"PROJETO EXECUTIVO - "&amp;C4</f>
        <v>PROJETO EXECUTIVO - DRENAGEM DA RUA FRANCISCA RICARDINA DE PAULA</v>
      </c>
      <c r="B7" s="217"/>
      <c r="C7" s="217"/>
      <c r="D7" s="217"/>
      <c r="E7" s="217"/>
      <c r="F7" s="217"/>
      <c r="G7" s="217"/>
      <c r="H7" s="262"/>
    </row>
    <row r="8" spans="1:8" s="169" customFormat="1" ht="15" x14ac:dyDescent="0.2">
      <c r="A8" s="170" t="s">
        <v>143</v>
      </c>
      <c r="B8" s="170" t="s">
        <v>146</v>
      </c>
      <c r="C8" s="87" t="s">
        <v>263</v>
      </c>
      <c r="D8" s="87" t="s">
        <v>607</v>
      </c>
      <c r="E8" s="87" t="s">
        <v>608</v>
      </c>
      <c r="F8" s="87" t="s">
        <v>609</v>
      </c>
      <c r="G8" s="87" t="s">
        <v>264</v>
      </c>
      <c r="H8" s="87" t="s">
        <v>610</v>
      </c>
    </row>
    <row r="9" spans="1:8" s="183" customFormat="1" ht="35.25" customHeight="1" thickBot="1" x14ac:dyDescent="0.25">
      <c r="A9" s="89" t="s">
        <v>151</v>
      </c>
      <c r="B9" s="89" t="s">
        <v>20</v>
      </c>
      <c r="C9" s="90" t="s">
        <v>936</v>
      </c>
      <c r="D9" s="165" t="s">
        <v>937</v>
      </c>
      <c r="E9" s="165" t="s">
        <v>937</v>
      </c>
      <c r="F9" s="165" t="s">
        <v>937</v>
      </c>
      <c r="G9" s="165" t="s">
        <v>937</v>
      </c>
      <c r="H9" s="165" t="s">
        <v>937</v>
      </c>
    </row>
    <row r="10" spans="1:8" s="183" customFormat="1" ht="31.5" customHeight="1" thickTop="1" thickBot="1" x14ac:dyDescent="0.25">
      <c r="A10" s="89" t="s">
        <v>157</v>
      </c>
      <c r="B10" s="89" t="s">
        <v>457</v>
      </c>
      <c r="C10" s="90" t="s">
        <v>938</v>
      </c>
      <c r="D10" s="165" t="s">
        <v>938</v>
      </c>
      <c r="E10" s="90" t="s">
        <v>265</v>
      </c>
      <c r="F10" s="90" t="s">
        <v>265</v>
      </c>
      <c r="G10" s="90" t="s">
        <v>265</v>
      </c>
      <c r="H10" s="90" t="s">
        <v>265</v>
      </c>
    </row>
    <row r="11" spans="1:8" s="183" customFormat="1" ht="35.25" customHeight="1" thickTop="1" thickBot="1" x14ac:dyDescent="0.25">
      <c r="A11" s="89" t="s">
        <v>178</v>
      </c>
      <c r="B11" s="89" t="s">
        <v>460</v>
      </c>
      <c r="C11" s="90" t="s">
        <v>939</v>
      </c>
      <c r="D11" s="165" t="s">
        <v>940</v>
      </c>
      <c r="E11" s="165" t="s">
        <v>940</v>
      </c>
      <c r="F11" s="90" t="s">
        <v>265</v>
      </c>
      <c r="G11" s="90" t="s">
        <v>265</v>
      </c>
      <c r="H11" s="90" t="s">
        <v>265</v>
      </c>
    </row>
    <row r="12" spans="1:8" s="183" customFormat="1" ht="29.25" customHeight="1" thickTop="1" thickBot="1" x14ac:dyDescent="0.25">
      <c r="A12" s="89" t="s">
        <v>183</v>
      </c>
      <c r="B12" s="89" t="s">
        <v>61</v>
      </c>
      <c r="C12" s="90" t="s">
        <v>941</v>
      </c>
      <c r="D12" s="165" t="s">
        <v>942</v>
      </c>
      <c r="E12" s="165" t="s">
        <v>942</v>
      </c>
      <c r="F12" s="165" t="s">
        <v>942</v>
      </c>
      <c r="G12" s="165" t="s">
        <v>942</v>
      </c>
      <c r="H12" s="90" t="s">
        <v>265</v>
      </c>
    </row>
    <row r="13" spans="1:8" s="183" customFormat="1" ht="27" customHeight="1" thickTop="1" thickBot="1" x14ac:dyDescent="0.25">
      <c r="A13" s="89" t="s">
        <v>188</v>
      </c>
      <c r="B13" s="89" t="s">
        <v>461</v>
      </c>
      <c r="C13" s="90" t="s">
        <v>943</v>
      </c>
      <c r="D13" s="165" t="s">
        <v>943</v>
      </c>
      <c r="E13" s="90" t="s">
        <v>265</v>
      </c>
      <c r="F13" s="90" t="s">
        <v>265</v>
      </c>
      <c r="G13" s="90" t="s">
        <v>265</v>
      </c>
      <c r="H13" s="90" t="s">
        <v>265</v>
      </c>
    </row>
    <row r="14" spans="1:8" s="183" customFormat="1" ht="29.25" customHeight="1" thickTop="1" thickBot="1" x14ac:dyDescent="0.25">
      <c r="A14" s="89" t="s">
        <v>202</v>
      </c>
      <c r="B14" s="89" t="s">
        <v>419</v>
      </c>
      <c r="C14" s="90" t="s">
        <v>944</v>
      </c>
      <c r="D14" s="165" t="s">
        <v>945</v>
      </c>
      <c r="E14" s="165" t="s">
        <v>946</v>
      </c>
      <c r="F14" s="165" t="s">
        <v>946</v>
      </c>
      <c r="G14" s="165" t="s">
        <v>946</v>
      </c>
      <c r="H14" s="90" t="s">
        <v>265</v>
      </c>
    </row>
    <row r="15" spans="1:8" s="183" customFormat="1" ht="32.25" customHeight="1" thickTop="1" thickBot="1" x14ac:dyDescent="0.25">
      <c r="A15" s="89" t="s">
        <v>223</v>
      </c>
      <c r="B15" s="89" t="s">
        <v>436</v>
      </c>
      <c r="C15" s="90" t="s">
        <v>947</v>
      </c>
      <c r="D15" s="90" t="s">
        <v>265</v>
      </c>
      <c r="E15" s="165" t="s">
        <v>948</v>
      </c>
      <c r="F15" s="165" t="s">
        <v>948</v>
      </c>
      <c r="G15" s="165" t="s">
        <v>948</v>
      </c>
      <c r="H15" s="165" t="s">
        <v>948</v>
      </c>
    </row>
    <row r="16" spans="1:8" s="183" customFormat="1" ht="29.25" customHeight="1" thickTop="1" thickBot="1" x14ac:dyDescent="0.25">
      <c r="A16" s="89" t="s">
        <v>227</v>
      </c>
      <c r="B16" s="89" t="s">
        <v>250</v>
      </c>
      <c r="C16" s="90" t="s">
        <v>949</v>
      </c>
      <c r="D16" s="90" t="s">
        <v>265</v>
      </c>
      <c r="E16" s="165" t="s">
        <v>950</v>
      </c>
      <c r="F16" s="165" t="s">
        <v>950</v>
      </c>
      <c r="G16" s="165" t="s">
        <v>950</v>
      </c>
      <c r="H16" s="165" t="s">
        <v>950</v>
      </c>
    </row>
    <row r="17" spans="1:8" s="183" customFormat="1" ht="30" customHeight="1" thickTop="1" thickBot="1" x14ac:dyDescent="0.25">
      <c r="A17" s="89" t="s">
        <v>239</v>
      </c>
      <c r="B17" s="89" t="s">
        <v>258</v>
      </c>
      <c r="C17" s="90" t="s">
        <v>951</v>
      </c>
      <c r="D17" s="165" t="s">
        <v>952</v>
      </c>
      <c r="E17" s="165" t="s">
        <v>952</v>
      </c>
      <c r="F17" s="165" t="s">
        <v>952</v>
      </c>
      <c r="G17" s="165" t="s">
        <v>952</v>
      </c>
      <c r="H17" s="165" t="s">
        <v>952</v>
      </c>
    </row>
    <row r="18" spans="1:8" s="183" customFormat="1" ht="15" thickTop="1" x14ac:dyDescent="0.2">
      <c r="A18" s="227" t="s">
        <v>266</v>
      </c>
      <c r="B18" s="227"/>
      <c r="C18" s="180"/>
      <c r="D18" s="179" t="s">
        <v>953</v>
      </c>
      <c r="E18" s="179" t="s">
        <v>954</v>
      </c>
      <c r="F18" s="179" t="s">
        <v>955</v>
      </c>
      <c r="G18" s="179" t="s">
        <v>955</v>
      </c>
      <c r="H18" s="179" t="s">
        <v>956</v>
      </c>
    </row>
    <row r="19" spans="1:8" s="183" customFormat="1" x14ac:dyDescent="0.2">
      <c r="A19" s="227" t="s">
        <v>267</v>
      </c>
      <c r="B19" s="227"/>
      <c r="C19" s="180"/>
      <c r="D19" s="179" t="s">
        <v>957</v>
      </c>
      <c r="E19" s="179" t="s">
        <v>958</v>
      </c>
      <c r="F19" s="179" t="s">
        <v>959</v>
      </c>
      <c r="G19" s="179" t="s">
        <v>959</v>
      </c>
      <c r="H19" s="179" t="s">
        <v>960</v>
      </c>
    </row>
    <row r="20" spans="1:8" s="183" customFormat="1" x14ac:dyDescent="0.2">
      <c r="A20" s="227" t="s">
        <v>268</v>
      </c>
      <c r="B20" s="227"/>
      <c r="C20" s="180"/>
      <c r="D20" s="179" t="s">
        <v>953</v>
      </c>
      <c r="E20" s="179" t="s">
        <v>961</v>
      </c>
      <c r="F20" s="179" t="s">
        <v>962</v>
      </c>
      <c r="G20" s="179" t="s">
        <v>963</v>
      </c>
      <c r="H20" s="179" t="s">
        <v>269</v>
      </c>
    </row>
    <row r="21" spans="1:8" s="183" customFormat="1" x14ac:dyDescent="0.2">
      <c r="A21" s="227" t="s">
        <v>270</v>
      </c>
      <c r="B21" s="227"/>
      <c r="C21" s="180"/>
      <c r="D21" s="179" t="s">
        <v>964</v>
      </c>
      <c r="E21" s="179" t="s">
        <v>965</v>
      </c>
      <c r="F21" s="179" t="s">
        <v>966</v>
      </c>
      <c r="G21" s="179" t="s">
        <v>967</v>
      </c>
      <c r="H21" s="179" t="s">
        <v>968</v>
      </c>
    </row>
    <row r="22" spans="1:8" s="169" customFormat="1" x14ac:dyDescent="0.2">
      <c r="A22" s="175"/>
      <c r="B22" s="175"/>
      <c r="C22" s="175"/>
      <c r="D22" s="174"/>
      <c r="E22" s="174"/>
      <c r="F22" s="174"/>
      <c r="G22" s="174"/>
      <c r="H22" s="174"/>
    </row>
    <row r="23" spans="1:8" s="169" customFormat="1" x14ac:dyDescent="0.2">
      <c r="A23" s="175"/>
      <c r="B23" s="175"/>
      <c r="C23" s="175"/>
      <c r="D23" s="174"/>
      <c r="E23" s="174"/>
      <c r="F23" s="174"/>
      <c r="G23" s="174"/>
      <c r="H23" s="174"/>
    </row>
    <row r="24" spans="1:8" s="169" customFormat="1" x14ac:dyDescent="0.2">
      <c r="A24" s="175"/>
      <c r="B24" s="175"/>
      <c r="C24" s="175"/>
      <c r="D24" s="174"/>
      <c r="E24" s="174"/>
      <c r="F24" s="174"/>
      <c r="G24" s="174"/>
      <c r="H24" s="174"/>
    </row>
    <row r="25" spans="1:8" s="18" customFormat="1" x14ac:dyDescent="0.2"/>
    <row r="26" spans="1:8" s="18" customFormat="1" x14ac:dyDescent="0.2"/>
    <row r="27" spans="1:8" s="18" customFormat="1" ht="18.75" x14ac:dyDescent="0.2">
      <c r="C27" s="1"/>
      <c r="D27" s="6"/>
    </row>
    <row r="28" spans="1:8" s="18" customFormat="1" ht="30" customHeight="1" x14ac:dyDescent="0.2">
      <c r="C28" s="155" t="s">
        <v>6</v>
      </c>
      <c r="D28" s="268" t="str">
        <f>'MEMORIA DE CALCULO'!C7</f>
        <v>Eng.ª Civil Flávia Cristina Barbosa</v>
      </c>
      <c r="E28" s="268"/>
    </row>
    <row r="29" spans="1:8" s="18" customFormat="1" ht="30" customHeight="1" x14ac:dyDescent="0.2">
      <c r="D29" s="269" t="str">
        <f>"CREA - "&amp;'MEMORIA DE CALCULO'!C8</f>
        <v>CREA - MG- 187.842/D</v>
      </c>
      <c r="E29" s="269"/>
    </row>
    <row r="30" spans="1:8" s="18" customFormat="1" ht="30" customHeight="1" x14ac:dyDescent="0.2"/>
    <row r="31" spans="1:8" s="18" customFormat="1" ht="30" customHeight="1" x14ac:dyDescent="0.2"/>
    <row r="32" spans="1:8" s="18" customFormat="1" x14ac:dyDescent="0.2"/>
  </sheetData>
  <mergeCells count="13">
    <mergeCell ref="A19:B19"/>
    <mergeCell ref="A20:B20"/>
    <mergeCell ref="A21:B21"/>
    <mergeCell ref="D28:E28"/>
    <mergeCell ref="D29:E29"/>
    <mergeCell ref="A18:B18"/>
    <mergeCell ref="A1:F2"/>
    <mergeCell ref="A7:H7"/>
    <mergeCell ref="G4:H4"/>
    <mergeCell ref="E3:F6"/>
    <mergeCell ref="C4:D6"/>
    <mergeCell ref="C3:D3"/>
    <mergeCell ref="A3:B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8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MEMORIA DE CALCULO</vt:lpstr>
      <vt:lpstr>ORÇAMENTO FINAL</vt:lpstr>
      <vt:lpstr>COTAÇÕES</vt:lpstr>
      <vt:lpstr>CURVA ABC</vt:lpstr>
      <vt:lpstr>COMPOSIÇÃO</vt:lpstr>
      <vt:lpstr>CRONOGRAMA PARA 12 MESES</vt:lpstr>
      <vt:lpstr>COMPOSIÇÃO!Area_de_impressao</vt:lpstr>
      <vt:lpstr>COTAÇÕES!Area_de_impressao</vt:lpstr>
      <vt:lpstr>'CRONOGRAMA PARA 12 MESES'!Area_de_impressao</vt:lpstr>
      <vt:lpstr>'CURVA ABC'!Area_de_impressao</vt:lpstr>
      <vt:lpstr>'MEMORIA DE CALCULO'!Area_de_impressao</vt:lpstr>
      <vt:lpstr>'ORÇAMENTO FINAL'!Area_de_impressao</vt:lpstr>
      <vt:lpstr>COMPOSIÇÃO!Titulos_de_impressao</vt:lpstr>
      <vt:lpstr>COTAÇÕES!Titulos_de_impressao</vt:lpstr>
      <vt:lpstr>'CRONOGRAMA PARA 12 MESES'!Titulos_de_impressao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2022-05-23T19:19:07Z</cp:lastPrinted>
  <dcterms:created xsi:type="dcterms:W3CDTF">2021-07-05T20:11:43Z</dcterms:created>
  <dcterms:modified xsi:type="dcterms:W3CDTF">2022-05-23T19:19:10Z</dcterms:modified>
</cp:coreProperties>
</file>